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15" windowWidth="7380" windowHeight="4905" activeTab="3"/>
  </bookViews>
  <sheets>
    <sheet name="Wilcoxon" sheetId="3" r:id="rId1"/>
    <sheet name="Summary Data Matrix" sheetId="1" r:id="rId2"/>
    <sheet name="Sheet1" sheetId="9" r:id="rId3"/>
    <sheet name="Sheet5" sheetId="8" r:id="rId4"/>
  </sheets>
  <definedNames>
    <definedName name="__sm_DR_14416cb9" localSheetId="3">Sheet5!$N$397:$O$397</definedName>
    <definedName name="__sm_DR_1950d6a5" localSheetId="3">Sheet5!$N$37:$O$37</definedName>
    <definedName name="__sm_DR_1a4eb8a4" localSheetId="3">Sheet5!$M$281:$N$281</definedName>
    <definedName name="__sm_DR_1f7ea936" localSheetId="3">Sheet5!$N$746:$O$746</definedName>
    <definedName name="__sm_DR_2b49c99b" localSheetId="3">Sheet5!$M$232:$N$232</definedName>
    <definedName name="__sm_DR_2c7bcf9b" localSheetId="3">Sheet5!$N$594:$O$594</definedName>
    <definedName name="__sm_DR_357720e9" localSheetId="3">Sheet5!$N$1025:$O$1025</definedName>
    <definedName name="__sm_DR_3f44e48f" localSheetId="3">Sheet5!$N$528:$O$528</definedName>
    <definedName name="__sm_DR_3f491995" localSheetId="3">Sheet5!$M$200:$N$200</definedName>
    <definedName name="__sm_DR_3f57b4ae" localSheetId="3">Sheet5!$M$69:$N$69</definedName>
    <definedName name="__sm_DR_3f7f6b3c" localSheetId="3">Sheet5!$N$780:$O$780</definedName>
    <definedName name="__sm_DR_4170a3d1" localSheetId="3">Sheet5!$N$892:$O$892</definedName>
    <definedName name="__sm_DR_4177676c" localSheetId="3">Sheet5!$N$1041:$O$1041</definedName>
    <definedName name="__sm_DR_4742d527" localSheetId="3">Sheet5!$N$300:$O$300</definedName>
    <definedName name="__sm_DR_48400b2d" localSheetId="3">Sheet5!$N$333:$O$333</definedName>
    <definedName name="__sm_DR_4854f200" localSheetId="3">Sheet5!$M$86:$N$86</definedName>
    <definedName name="__sm_DR_4d4a8d06" localSheetId="3">Sheet5!$M$118:$N$118</definedName>
    <definedName name="__sm_DR_4d4e6ea1" localSheetId="3">Sheet5!$M$266:$N$266</definedName>
    <definedName name="__sm_DR_4e712357" localSheetId="3">Sheet5!$N$926:$O$926</definedName>
    <definedName name="__sm_DR_550219f" localSheetId="3">Sheet5!$N$2:$O$2</definedName>
    <definedName name="__sm_DR_5562428" localSheetId="3">Sheet5!$N$53:$O$53</definedName>
    <definedName name="__sm_DR_56b7a89" localSheetId="3">Sheet5!$N$1142:$O$1142</definedName>
    <definedName name="__sm_DR_570404b" localSheetId="3">Sheet5!$N$859:$O$859</definedName>
    <definedName name="__sm_DR_57929a7" localSheetId="3">Sheet5!$N$661:$O$661</definedName>
    <definedName name="__sm_DR_6444b889" localSheetId="3">Sheet5!$N$497:$O$497</definedName>
    <definedName name="__sm_DR_647001c5" localSheetId="3">Sheet5!$N$829:$O$829</definedName>
    <definedName name="__sm_DR_68405130" localSheetId="3">Sheet5!$N$350:$O$350</definedName>
    <definedName name="__sm_DR_6878d7a4" localSheetId="3">Sheet5!$N$644:$O$644</definedName>
    <definedName name="__sm_DR_6e4a1a03" localSheetId="3">Sheet5!$M$102:$N$102</definedName>
    <definedName name="__sm_DR_6e7e1430" localSheetId="3">Sheet5!$N$712:$O$712</definedName>
    <definedName name="__sm_DR_74496398" localSheetId="3">Sheet5!$M$216:$N$216</definedName>
    <definedName name="__sm_DR_744b1789" localSheetId="3">Sheet5!$M$136:$N$136</definedName>
    <definedName name="__sm_DR_806aa400" localSheetId="3">Sheet5!$N$1092:$O$1092</definedName>
    <definedName name="__sm_DR_807059ce" localSheetId="3">Sheet5!$N$874:$O$874</definedName>
    <definedName name="__sm_DR_8c79c42d" localSheetId="3">Sheet5!$N$696:$O$696</definedName>
    <definedName name="__sm_DR_8c7b4015" localSheetId="3">Sheet5!$N$560:$O$560</definedName>
    <definedName name="__sm_DR_9348588f" localSheetId="3">Sheet5!$M$167:$N$167</definedName>
    <definedName name="__sm_DR_9348c312" localSheetId="3">Sheet5!$M$184:$N$184</definedName>
    <definedName name="__sm_DR_937b7398" localSheetId="3">Sheet5!$N$577:$O$577</definedName>
    <definedName name="__sm_DR_9a77af6f" localSheetId="3">Sheet5!$N$1057:$O$1057</definedName>
    <definedName name="__sm_DR_9a79792a" localSheetId="3">Sheet5!$N$680:$O$680</definedName>
    <definedName name="__sm_DR_9f5086a2" localSheetId="3">Sheet5!$N$21:$O$21</definedName>
    <definedName name="__sm_DR_a041bc3c" localSheetId="3">Sheet5!$N$415:$O$415</definedName>
    <definedName name="__sm_DR_a64be68c" localSheetId="3">Sheet5!$M$151:$N$151</definedName>
    <definedName name="__sm_DR_a678231e" localSheetId="3">Sheet5!$N$611:$O$611</definedName>
    <definedName name="__sm_DR_ab4e211e" localSheetId="3">Sheet5!$M$248:$N$248</definedName>
    <definedName name="__sm_DR_ab77faf2" localSheetId="3">Sheet5!$N$1074:$O$1074</definedName>
    <definedName name="__sm_DR_ab7e6a33" localSheetId="3">Sheet5!$N$730:$O$730</definedName>
    <definedName name="__sm_DR_ba44ce0c" localSheetId="3">Sheet5!$N$516:$O$516</definedName>
    <definedName name="__sm_DR_ba7194da" localSheetId="3">Sheet5!$N$942:$O$942</definedName>
    <definedName name="__sm_DR_bc566dab" localSheetId="3">Sheet5!$R$54:$S$54</definedName>
    <definedName name="__sm_DR_bc6b1206" localSheetId="3">Sheet5!$N$1125:$O$1125</definedName>
    <definedName name="__sm_DR_c873d93f" localSheetId="3">Sheet5!$N$796:$O$796</definedName>
    <definedName name="__sm_DR_ce71c15d" localSheetId="3">Sheet5!$N$958:$O$958</definedName>
    <definedName name="__sm_DR_d1477603" localSheetId="3">Sheet5!$N$464:$O$464</definedName>
    <definedName name="__sm_DR_d173ec42" localSheetId="3">Sheet5!$N$814:$O$814</definedName>
    <definedName name="__sm_DR_d178a821" localSheetId="3">Sheet5!$N$627:$O$627</definedName>
    <definedName name="__sm_DR_d8411636" localSheetId="3">Sheet5!$N$381:$O$381</definedName>
    <definedName name="__sm_DR_d8471a80" localSheetId="3">Sheet5!$N$449:$O$449</definedName>
    <definedName name="__sm_DR_d87b2492" localSheetId="3">Sheet5!$N$545:$O$545</definedName>
    <definedName name="__sm_DR_dc7023c8" localSheetId="3">Sheet5!$N$844:$O$844</definedName>
    <definedName name="__sm_DR_e940b533" localSheetId="3">Sheet5!$N$365:$O$365</definedName>
    <definedName name="__sm_DR_e970f8d4" localSheetId="3">Sheet5!$N$909:$O$909</definedName>
    <definedName name="__sm_DR_ed7ef439" localSheetId="3">Sheet5!$N$763:$O$763</definedName>
    <definedName name="__sm_DR_f3761160" localSheetId="3">Sheet5!$N$974:$O$974</definedName>
    <definedName name="__sm_DR_f76d866" localSheetId="3">Sheet5!$N$1008:$O$1008</definedName>
    <definedName name="__sm_DR_f943acaa" localSheetId="3">Sheet5!$N$316:$O$316</definedName>
    <definedName name="__sm_DR_f9764de3" localSheetId="3">Sheet5!$N$990:$O$990</definedName>
    <definedName name="__sm_DR_fd46163f" localSheetId="3">Sheet5!$N$431:$O$431</definedName>
    <definedName name="__sm_DR_fd6acd83" localSheetId="3">Sheet5!$N$1107:$O$1107</definedName>
    <definedName name="__sm_DR_ff47bd86" localSheetId="3">Sheet5!$N$481:$O$481</definedName>
    <definedName name="__sm_DV_14416cb9" localSheetId="3">{1;2;"";FALSE}</definedName>
    <definedName name="__sm_DV_1950d6a5" localSheetId="3">{1;2;"";FALSE}</definedName>
    <definedName name="__sm_DV_1a4eb8a4" localSheetId="3">{1;2;"";FALSE}</definedName>
    <definedName name="__sm_DV_1f7ea936" localSheetId="3">{1;2;"";FALSE}</definedName>
    <definedName name="__sm_DV_2b49c99b" localSheetId="3">{1;2;"";FALSE}</definedName>
    <definedName name="__sm_DV_2c7bcf9b" localSheetId="3">{1;2;"";FALSE}</definedName>
    <definedName name="__sm_DV_357720e9" localSheetId="3">{1;2;"";FALSE}</definedName>
    <definedName name="__sm_DV_3f44e48f" localSheetId="3">{1;2;"";FALSE}</definedName>
    <definedName name="__sm_DV_3f491995" localSheetId="3">{1;2;"";FALSE}</definedName>
    <definedName name="__sm_DV_3f57b4ae" localSheetId="3">{1;2;"";FALSE}</definedName>
    <definedName name="__sm_DV_3f7f6b3c" localSheetId="3">{1;2;"";FALSE}</definedName>
    <definedName name="__sm_DV_4170a3d1" localSheetId="3">{1;2;"";FALSE}</definedName>
    <definedName name="__sm_DV_4177676c" localSheetId="3">{1;2;"";FALSE}</definedName>
    <definedName name="__sm_DV_4742d527" localSheetId="3">{1;2;"";FALSE}</definedName>
    <definedName name="__sm_DV_48400b2d" localSheetId="3">{1;2;"";FALSE}</definedName>
    <definedName name="__sm_DV_4854f200" localSheetId="3">{1;2;"";FALSE}</definedName>
    <definedName name="__sm_DV_4d4a8d06" localSheetId="3">{1;2;"";FALSE}</definedName>
    <definedName name="__sm_DV_4d4e6ea1" localSheetId="3">{1;2;"";FALSE}</definedName>
    <definedName name="__sm_DV_4e712357" localSheetId="3">{1;2;"";FALSE}</definedName>
    <definedName name="__sm_DV_550219f" localSheetId="3">{1;2;"";FALSE}</definedName>
    <definedName name="__sm_DV_5562428" localSheetId="3">{1;2;"";FALSE}</definedName>
    <definedName name="__sm_DV_56b7a89" localSheetId="3">{1;2;"";FALSE}</definedName>
    <definedName name="__sm_DV_570404b" localSheetId="3">{1;2;"";FALSE}</definedName>
    <definedName name="__sm_DV_57929a7" localSheetId="3">{1;2;"";FALSE}</definedName>
    <definedName name="__sm_DV_6444b889" localSheetId="3">{1;2;"";FALSE}</definedName>
    <definedName name="__sm_DV_647001c5" localSheetId="3">{1;2;"";FALSE}</definedName>
    <definedName name="__sm_DV_68405130" localSheetId="3">{1;2;"";FALSE}</definedName>
    <definedName name="__sm_DV_6878d7a4" localSheetId="3">{1;2;"";FALSE}</definedName>
    <definedName name="__sm_DV_6e4a1a03" localSheetId="3">{1;2;"";FALSE}</definedName>
    <definedName name="__sm_DV_6e7e1430" localSheetId="3">{1;2;"";FALSE}</definedName>
    <definedName name="__sm_DV_74496398" localSheetId="3">{1;2;"";FALSE}</definedName>
    <definedName name="__sm_DV_744b1789" localSheetId="3">{1;2;"";FALSE}</definedName>
    <definedName name="__sm_DV_806aa400" localSheetId="3">{1;2;"";FALSE}</definedName>
    <definedName name="__sm_DV_807059ce" localSheetId="3">{1;2;"";FALSE}</definedName>
    <definedName name="__sm_DV_8c79c42d" localSheetId="3">{1;2;"";FALSE}</definedName>
    <definedName name="__sm_DV_8c7b4015" localSheetId="3">{1;2;"";FALSE}</definedName>
    <definedName name="__sm_DV_9348588f" localSheetId="3">{1;2;"";FALSE}</definedName>
    <definedName name="__sm_DV_9348c312" localSheetId="3">{1;2;"";FALSE}</definedName>
    <definedName name="__sm_DV_937b7398" localSheetId="3">{1;2;"";FALSE}</definedName>
    <definedName name="__sm_DV_9a77af6f" localSheetId="3">{1;2;"";FALSE}</definedName>
    <definedName name="__sm_DV_9a79792a" localSheetId="3">{1;2;"";FALSE}</definedName>
    <definedName name="__sm_DV_9f5086a2" localSheetId="3">{1;2;"";FALSE}</definedName>
    <definedName name="__sm_DV_a041bc3c" localSheetId="3">{1;2;"";FALSE}</definedName>
    <definedName name="__sm_DV_a64be68c" localSheetId="3">{1;2;"";FALSE}</definedName>
    <definedName name="__sm_DV_a678231e" localSheetId="3">{1;2;"";FALSE}</definedName>
    <definedName name="__sm_DV_ab4e211e" localSheetId="3">{1;2;"";FALSE}</definedName>
    <definedName name="__sm_DV_ab77faf2" localSheetId="3">{1;2;"";FALSE}</definedName>
    <definedName name="__sm_DV_ab7e6a33" localSheetId="3">{1;2;"";FALSE}</definedName>
    <definedName name="__sm_DV_ba44ce0c" localSheetId="3">{1;2;"";FALSE}</definedName>
    <definedName name="__sm_DV_ba7194da" localSheetId="3">{1;2;"";FALSE}</definedName>
    <definedName name="__sm_DV_bc566dab" localSheetId="3">{1;2;"";FALSE}</definedName>
    <definedName name="__sm_DV_bc6b1206" localSheetId="3">{1;2;"";FALSE}</definedName>
    <definedName name="__sm_DV_c873d93f" localSheetId="3">{1;2;"";FALSE}</definedName>
    <definedName name="__sm_DV_ce71c15d" localSheetId="3">{1;2;"";FALSE}</definedName>
    <definedName name="__sm_DV_d1477603" localSheetId="3">{1;2;"";FALSE}</definedName>
    <definedName name="__sm_DV_d173ec42" localSheetId="3">{1;2;"";FALSE}</definedName>
    <definedName name="__sm_DV_d178a821" localSheetId="3">{1;2;"";FALSE}</definedName>
    <definedName name="__sm_DV_d8411636" localSheetId="3">{1;2;"";FALSE}</definedName>
    <definedName name="__sm_DV_d8471a80" localSheetId="3">{1;2;"";FALSE}</definedName>
    <definedName name="__sm_DV_d87b2492" localSheetId="3">{1;2;"";FALSE}</definedName>
    <definedName name="__sm_DV_dc7023c8" localSheetId="3">{1;2;"";FALSE}</definedName>
    <definedName name="__sm_DV_e940b533" localSheetId="3">{1;2;"";FALSE}</definedName>
    <definedName name="__sm_DV_e970f8d4" localSheetId="3">{1;2;"";FALSE}</definedName>
    <definedName name="__sm_DV_ed7ef439" localSheetId="3">{1;2;"";FALSE}</definedName>
    <definedName name="__sm_DV_f3761160" localSheetId="3">{1;2;"";FALSE}</definedName>
    <definedName name="__sm_DV_f76d866" localSheetId="3">{1;2;"";FALSE}</definedName>
    <definedName name="__sm_DV_f943acaa" localSheetId="3">{1;2;"";FALSE}</definedName>
    <definedName name="__sm_DV_f9764de3" localSheetId="3">{1;2;"";FALSE}</definedName>
    <definedName name="__sm_DV_fd46163f" localSheetId="3">{1;2;"";FALSE}</definedName>
    <definedName name="__sm_DV_fd6acd83" localSheetId="3">{1;2;"";FALSE}</definedName>
    <definedName name="__sm_DV_ff47bd86" localSheetId="3">{1;2;"";FALSE}</definedName>
    <definedName name="__sm_VR_14416cba" localSheetId="3">Sheet5!$N$397</definedName>
    <definedName name="__sm_VR_14416cbb" localSheetId="3">Sheet5!$O$397</definedName>
    <definedName name="__sm_VR_1950d6a6" localSheetId="3">Sheet5!$N$37</definedName>
    <definedName name="__sm_VR_1950d6a7" localSheetId="3">Sheet5!$O$37</definedName>
    <definedName name="__sm_VR_1a4eb8a5" localSheetId="3">Sheet5!$M$281</definedName>
    <definedName name="__sm_VR_1f4a1a04" localSheetId="3">Sheet5!$M$102</definedName>
    <definedName name="__sm_VR_1f4a1a05" localSheetId="3">Sheet5!$N$102</definedName>
    <definedName name="__sm_VR_1f7ea937" localSheetId="3">Sheet5!$N$746</definedName>
    <definedName name="__sm_VR_1f7ea938" localSheetId="3">Sheet5!$O$746</definedName>
    <definedName name="__sm_VR_2b49c99c" localSheetId="3">Sheet5!$M$232</definedName>
    <definedName name="__sm_VR_2b49c99d" localSheetId="3">Sheet5!$N$232</definedName>
    <definedName name="__sm_VR_2c44e490" localSheetId="3">Sheet5!$N$528</definedName>
    <definedName name="__sm_VR_2c44e491" localSheetId="3">Sheet5!$O$528</definedName>
    <definedName name="__sm_VR_2c7bcf9c" localSheetId="3">Sheet5!$N$594</definedName>
    <definedName name="__sm_VR_2c7bcf9d" localSheetId="3">Sheet5!$O$594</definedName>
    <definedName name="__sm_VR_356b7a8b" localSheetId="3">Sheet5!$O$1142</definedName>
    <definedName name="__sm_VR_357720ea" localSheetId="3">Sheet5!$N$1025</definedName>
    <definedName name="__sm_VR_357720eb" localSheetId="3">Sheet5!$O$1025</definedName>
    <definedName name="__sm_VR_3f491996" localSheetId="3">Sheet5!$M$200</definedName>
    <definedName name="__sm_VR_3f491997" localSheetId="3">Sheet5!$N$200</definedName>
    <definedName name="__sm_VR_3f57b4af" localSheetId="3">Sheet5!$M$69</definedName>
    <definedName name="__sm_VR_3f57b4b0" localSheetId="3">Sheet5!$N$69</definedName>
    <definedName name="__sm_VR_3f7f6b3d" localSheetId="3">Sheet5!$N$780</definedName>
    <definedName name="__sm_VR_3f7f6b3e" localSheetId="3">Sheet5!$O$780</definedName>
    <definedName name="__sm_VR_4170a3d2" localSheetId="3">Sheet5!$N$892</definedName>
    <definedName name="__sm_VR_4170a3d3" localSheetId="3">Sheet5!$O$892</definedName>
    <definedName name="__sm_VR_4177676d" localSheetId="3">Sheet5!$N$1041</definedName>
    <definedName name="__sm_VR_4177676e" localSheetId="3">Sheet5!$O$1041</definedName>
    <definedName name="__sm_VR_4742d528" localSheetId="3">Sheet5!$N$300</definedName>
    <definedName name="__sm_VR_4742d529" localSheetId="3">Sheet5!$O$300</definedName>
    <definedName name="__sm_VR_48400b2e" localSheetId="3">Sheet5!$N$333</definedName>
    <definedName name="__sm_VR_48400b2f" localSheetId="3">Sheet5!$O$333</definedName>
    <definedName name="__sm_VR_4854f201" localSheetId="3">Sheet5!$M$86</definedName>
    <definedName name="__sm_VR_4854f202" localSheetId="3">Sheet5!$N$86</definedName>
    <definedName name="__sm_VR_4d4a8d07" localSheetId="3">Sheet5!$M$118</definedName>
    <definedName name="__sm_VR_4d4a8d08" localSheetId="3">Sheet5!$N$118</definedName>
    <definedName name="__sm_VR_4d4e6ea2" localSheetId="3">Sheet5!$M$266</definedName>
    <definedName name="__sm_VR_4d4e6ea3" localSheetId="3">Sheet5!$N$266</definedName>
    <definedName name="__sm_VR_55021a0" localSheetId="3">Sheet5!$N$2</definedName>
    <definedName name="__sm_VR_55021a1" localSheetId="3">Sheet5!$O$2</definedName>
    <definedName name="__sm_VR_5562429" localSheetId="3">Sheet5!$N$53</definedName>
    <definedName name="__sm_VR_556242a" localSheetId="3">Sheet5!$O$53</definedName>
    <definedName name="__sm_VR_56b7a8a" localSheetId="3">Sheet5!$N$1142</definedName>
    <definedName name="__sm_VR_570404c" localSheetId="3">Sheet5!$N$859</definedName>
    <definedName name="__sm_VR_570404d" localSheetId="3">Sheet5!$O$859</definedName>
    <definedName name="__sm_VR_57929a8" localSheetId="3">Sheet5!$N$661</definedName>
    <definedName name="__sm_VR_57929a9" localSheetId="3">Sheet5!$O$661</definedName>
    <definedName name="__sm_VR_5b7e6a35" localSheetId="3">Sheet5!$O$730</definedName>
    <definedName name="__sm_VR_6444b88a" localSheetId="3">Sheet5!$N$497</definedName>
    <definedName name="__sm_VR_6444b88b" localSheetId="3">Sheet5!$O$497</definedName>
    <definedName name="__sm_VR_6449639a" localSheetId="3">Sheet5!$N$216</definedName>
    <definedName name="__sm_VR_647001c6" localSheetId="3">Sheet5!$N$829</definedName>
    <definedName name="__sm_VR_647001c7" localSheetId="3">Sheet5!$O$829</definedName>
    <definedName name="__sm_VR_68405131" localSheetId="3">Sheet5!$N$350</definedName>
    <definedName name="__sm_VR_68405132" localSheetId="3">Sheet5!$O$350</definedName>
    <definedName name="__sm_VR_6878d7a5" localSheetId="3">Sheet5!$N$644</definedName>
    <definedName name="__sm_VR_6878d7a6" localSheetId="3">Sheet5!$O$644</definedName>
    <definedName name="__sm_VR_6e7e1431" localSheetId="3">Sheet5!$N$712</definedName>
    <definedName name="__sm_VR_6e7e1432" localSheetId="3">Sheet5!$O$712</definedName>
    <definedName name="__sm_VR_74496399" localSheetId="3">Sheet5!$M$216</definedName>
    <definedName name="__sm_VR_744b178a" localSheetId="3">Sheet5!$M$136</definedName>
    <definedName name="__sm_VR_744b178b" localSheetId="3">Sheet5!$N$136</definedName>
    <definedName name="__sm_VR_7e712358" localSheetId="3">Sheet5!$N$926</definedName>
    <definedName name="__sm_VR_7e712359" localSheetId="3">Sheet5!$O$926</definedName>
    <definedName name="__sm_VR_806aa401" localSheetId="3">Sheet5!$N$1092</definedName>
    <definedName name="__sm_VR_806aa402" localSheetId="3">Sheet5!$O$1092</definedName>
    <definedName name="__sm_VR_807059cf" localSheetId="3">Sheet5!$N$874</definedName>
    <definedName name="__sm_VR_807059d0" localSheetId="3">Sheet5!$O$874</definedName>
    <definedName name="__sm_VR_8c79c42e" localSheetId="3">Sheet5!$N$696</definedName>
    <definedName name="__sm_VR_8c79c42f" localSheetId="3">Sheet5!$O$696</definedName>
    <definedName name="__sm_VR_8c7b4016" localSheetId="3">Sheet5!$N$560</definedName>
    <definedName name="__sm_VR_8c7b4017" localSheetId="3">Sheet5!$O$560</definedName>
    <definedName name="__sm_VR_93485890" localSheetId="3">Sheet5!$M$167</definedName>
    <definedName name="__sm_VR_93485891" localSheetId="3">Sheet5!$N$167</definedName>
    <definedName name="__sm_VR_9348c313" localSheetId="3">Sheet5!$M$184</definedName>
    <definedName name="__sm_VR_9348c314" localSheetId="3">Sheet5!$N$184</definedName>
    <definedName name="__sm_VR_937b7399" localSheetId="3">Sheet5!$N$577</definedName>
    <definedName name="__sm_VR_937b739a" localSheetId="3">Sheet5!$O$577</definedName>
    <definedName name="__sm_VR_9940b534" localSheetId="3">Sheet5!$N$365</definedName>
    <definedName name="__sm_VR_9940b535" localSheetId="3">Sheet5!$O$365</definedName>
    <definedName name="__sm_VR_9a77af70" localSheetId="3">Sheet5!$N$1057</definedName>
    <definedName name="__sm_VR_9a77af71" localSheetId="3">Sheet5!$O$1057</definedName>
    <definedName name="__sm_VR_9a79792b" localSheetId="3">Sheet5!$N$680</definedName>
    <definedName name="__sm_VR_9a79792c" localSheetId="3">Sheet5!$O$680</definedName>
    <definedName name="__sm_VR_9f5086a3" localSheetId="3">Sheet5!$N$21</definedName>
    <definedName name="__sm_VR_9f5086a4" localSheetId="3">Sheet5!$O$21</definedName>
    <definedName name="__sm_VR_a041bc3d" localSheetId="3">Sheet5!$N$415</definedName>
    <definedName name="__sm_VR_a041bc3e" localSheetId="3">Sheet5!$O$415</definedName>
    <definedName name="__sm_VR_a64be68d" localSheetId="3">Sheet5!$M$151</definedName>
    <definedName name="__sm_VR_a64be68e" localSheetId="3">Sheet5!$N$151</definedName>
    <definedName name="__sm_VR_a678231f" localSheetId="3">Sheet5!$N$611</definedName>
    <definedName name="__sm_VR_a6782320" localSheetId="3">Sheet5!$O$611</definedName>
    <definedName name="__sm_VR_ab4e211f" localSheetId="3">Sheet5!$M$248</definedName>
    <definedName name="__sm_VR_ab4e2120" localSheetId="3">Sheet5!$N$248</definedName>
    <definedName name="__sm_VR_ab77faf3" localSheetId="3">Sheet5!$N$1074</definedName>
    <definedName name="__sm_VR_ab77faf4" localSheetId="3">Sheet5!$O$1074</definedName>
    <definedName name="__sm_VR_ab7e6a34" localSheetId="3">Sheet5!$N$730</definedName>
    <definedName name="__sm_VR_b4eb8a6" localSheetId="3">Sheet5!$N$281</definedName>
    <definedName name="__sm_VR_ba44ce0d" localSheetId="3">Sheet5!$N$516</definedName>
    <definedName name="__sm_VR_ba44ce0e" localSheetId="3">Sheet5!$O$516</definedName>
    <definedName name="__sm_VR_ba7194db" localSheetId="3">Sheet5!$N$942</definedName>
    <definedName name="__sm_VR_ba7194dc" localSheetId="3">Sheet5!$O$942</definedName>
    <definedName name="__sm_VR_bc566dac" localSheetId="3">Sheet5!$R$54</definedName>
    <definedName name="__sm_VR_bc566dad" localSheetId="3">Sheet5!$S$54</definedName>
    <definedName name="__sm_VR_bc6b1207" localSheetId="3">Sheet5!$N$1125</definedName>
    <definedName name="__sm_VR_bc6b1208" localSheetId="3">Sheet5!$O$1125</definedName>
    <definedName name="__sm_VR_c873d940" localSheetId="3">Sheet5!$N$796</definedName>
    <definedName name="__sm_VR_c873d941" localSheetId="3">Sheet5!$O$796</definedName>
    <definedName name="__sm_VR_ce71c15e" localSheetId="3">Sheet5!$N$958</definedName>
    <definedName name="__sm_VR_d1477604" localSheetId="3">Sheet5!$N$464</definedName>
    <definedName name="__sm_VR_d1477605" localSheetId="3">Sheet5!$O$464</definedName>
    <definedName name="__sm_VR_d178a822" localSheetId="3">Sheet5!$N$627</definedName>
    <definedName name="__sm_VR_d178a823" localSheetId="3">Sheet5!$O$627</definedName>
    <definedName name="__sm_VR_d8411637" localSheetId="3">Sheet5!$N$381</definedName>
    <definedName name="__sm_VR_d8411638" localSheetId="3">Sheet5!$O$381</definedName>
    <definedName name="__sm_VR_d8471a81" localSheetId="3">Sheet5!$N$449</definedName>
    <definedName name="__sm_VR_d8471a82" localSheetId="3">Sheet5!$O$449</definedName>
    <definedName name="__sm_VR_d87b2493" localSheetId="3">Sheet5!$N$545</definedName>
    <definedName name="__sm_VR_d87b2494" localSheetId="3">Sheet5!$O$545</definedName>
    <definedName name="__sm_VR_dc7023c9" localSheetId="3">Sheet5!$N$844</definedName>
    <definedName name="__sm_VR_dc7023ca" localSheetId="3">Sheet5!$O$844</definedName>
    <definedName name="__sm_VR_de73ec43" localSheetId="3">Sheet5!$N$814</definedName>
    <definedName name="__sm_VR_de73ec44" localSheetId="3">Sheet5!$O$814</definedName>
    <definedName name="__sm_VR_e970f8d5" localSheetId="3">Sheet5!$N$909</definedName>
    <definedName name="__sm_VR_e970f8d6" localSheetId="3">Sheet5!$O$909</definedName>
    <definedName name="__sm_VR_e9764de5" localSheetId="3">Sheet5!$O$990</definedName>
    <definedName name="__sm_VR_ed7ef43a" localSheetId="3">Sheet5!$N$763</definedName>
    <definedName name="__sm_VR_ed7ef43b" localSheetId="3">Sheet5!$O$763</definedName>
    <definedName name="__sm_VR_ef47bd87" localSheetId="3">Sheet5!$N$481</definedName>
    <definedName name="__sm_VR_ef47bd88" localSheetId="3">Sheet5!$O$481</definedName>
    <definedName name="__sm_VR_f3761161" localSheetId="3">Sheet5!$N$974</definedName>
    <definedName name="__sm_VR_f3761162" localSheetId="3">Sheet5!$O$974</definedName>
    <definedName name="__sm_VR_f76d867" localSheetId="3">Sheet5!$N$1008</definedName>
    <definedName name="__sm_VR_f76d868" localSheetId="3">Sheet5!$O$1008</definedName>
    <definedName name="__sm_VR_f943acab" localSheetId="3">Sheet5!$N$316</definedName>
    <definedName name="__sm_VR_f943acac" localSheetId="3">Sheet5!$O$316</definedName>
    <definedName name="__sm_VR_f9764de4" localSheetId="3">Sheet5!$N$990</definedName>
    <definedName name="__sm_VR_fd461640" localSheetId="3">Sheet5!$N$431</definedName>
    <definedName name="__sm_VR_fd461641" localSheetId="3">Sheet5!$O$431</definedName>
    <definedName name="__sm_VR_fd6acd84" localSheetId="3">Sheet5!$N$1107</definedName>
    <definedName name="__sm_VR_fd6acd85" localSheetId="3">Sheet5!$O$1107</definedName>
    <definedName name="__sm_VR_ff71c15f" localSheetId="3">Sheet5!$O$958</definedName>
    <definedName name="__sm_VV_14416cba" localSheetId="3">{1;134218756}</definedName>
    <definedName name="__sm_VV_14416cbb" localSheetId="3">{1;134218756}</definedName>
    <definedName name="__sm_VV_1950d6a6" localSheetId="3">{1;134218756}</definedName>
    <definedName name="__sm_VV_1950d6a7" localSheetId="3">{1;134218756}</definedName>
    <definedName name="__sm_VV_1a4eb8a5" localSheetId="3">{1;134218756}</definedName>
    <definedName name="__sm_VV_1f4a1a04" localSheetId="3">{1;134218756}</definedName>
    <definedName name="__sm_VV_1f4a1a05" localSheetId="3">{1;134218756}</definedName>
    <definedName name="__sm_VV_1f7ea937" localSheetId="3">{1;134218756}</definedName>
    <definedName name="__sm_VV_1f7ea938" localSheetId="3">{1;134218756}</definedName>
    <definedName name="__sm_VV_2b49c99c" localSheetId="3">{1;134218756}</definedName>
    <definedName name="__sm_VV_2b49c99d" localSheetId="3">{1;134218756}</definedName>
    <definedName name="__sm_VV_2c44e490" localSheetId="3">{1;134218756}</definedName>
    <definedName name="__sm_VV_2c44e491" localSheetId="3">{1;134218756}</definedName>
    <definedName name="__sm_VV_2c7bcf9c" localSheetId="3">{1;134218756}</definedName>
    <definedName name="__sm_VV_2c7bcf9d" localSheetId="3">{1;134218756}</definedName>
    <definedName name="__sm_VV_356b7a8b" localSheetId="3">{1;134218756}</definedName>
    <definedName name="__sm_VV_357720ea" localSheetId="3">{1;134218756}</definedName>
    <definedName name="__sm_VV_357720eb" localSheetId="3">{1;134218756}</definedName>
    <definedName name="__sm_VV_3f491996" localSheetId="3">{1;134218756}</definedName>
    <definedName name="__sm_VV_3f491997" localSheetId="3">{1;134218756}</definedName>
    <definedName name="__sm_VV_3f57b4af" localSheetId="3">{1;134218756}</definedName>
    <definedName name="__sm_VV_3f57b4b0" localSheetId="3">{1;134218756}</definedName>
    <definedName name="__sm_VV_3f7f6b3d" localSheetId="3">{1;134218756}</definedName>
    <definedName name="__sm_VV_3f7f6b3e" localSheetId="3">{1;134218756}</definedName>
    <definedName name="__sm_VV_4170a3d2" localSheetId="3">{1;134218756}</definedName>
    <definedName name="__sm_VV_4170a3d3" localSheetId="3">{1;134218756}</definedName>
    <definedName name="__sm_VV_4177676d" localSheetId="3">{1;134218756}</definedName>
    <definedName name="__sm_VV_4177676e" localSheetId="3">{1;134218756}</definedName>
    <definedName name="__sm_VV_4742d528" localSheetId="3">{1;134218756}</definedName>
    <definedName name="__sm_VV_4742d529" localSheetId="3">{1;134218756}</definedName>
    <definedName name="__sm_VV_48400b2e" localSheetId="3">{1;134218756}</definedName>
    <definedName name="__sm_VV_48400b2f" localSheetId="3">{1;134218756}</definedName>
    <definedName name="__sm_VV_4854f201" localSheetId="3">{1;134218756}</definedName>
    <definedName name="__sm_VV_4854f202" localSheetId="3">{1;134218756}</definedName>
    <definedName name="__sm_VV_4d4a8d07" localSheetId="3">{1;134218756}</definedName>
    <definedName name="__sm_VV_4d4a8d08" localSheetId="3">{1;134218756}</definedName>
    <definedName name="__sm_VV_4d4e6ea2" localSheetId="3">{1;134218756}</definedName>
    <definedName name="__sm_VV_4d4e6ea3" localSheetId="3">{1;134218756}</definedName>
    <definedName name="__sm_VV_55021a0" localSheetId="3">{1;134218756}</definedName>
    <definedName name="__sm_VV_55021a1" localSheetId="3">{1;134218756}</definedName>
    <definedName name="__sm_VV_5562429" localSheetId="3">{1;134218756}</definedName>
    <definedName name="__sm_VV_556242a" localSheetId="3">{1;134218756}</definedName>
    <definedName name="__sm_VV_56b7a8a" localSheetId="3">{1;134218756}</definedName>
    <definedName name="__sm_VV_570404c" localSheetId="3">{1;134218756}</definedName>
    <definedName name="__sm_VV_570404d" localSheetId="3">{1;134218756}</definedName>
    <definedName name="__sm_VV_57929a8" localSheetId="3">{1;134218756}</definedName>
    <definedName name="__sm_VV_57929a9" localSheetId="3">{1;134218756}</definedName>
    <definedName name="__sm_VV_5b7e6a35" localSheetId="3">{1;134218756}</definedName>
    <definedName name="__sm_VV_6444b88a" localSheetId="3">{1;134218756}</definedName>
    <definedName name="__sm_VV_6444b88b" localSheetId="3">{1;134218756}</definedName>
    <definedName name="__sm_VV_6449639a" localSheetId="3">{1;134218756}</definedName>
    <definedName name="__sm_VV_647001c6" localSheetId="3">{1;134218756}</definedName>
    <definedName name="__sm_VV_647001c7" localSheetId="3">{1;134218756}</definedName>
    <definedName name="__sm_VV_68405131" localSheetId="3">{1;134218756}</definedName>
    <definedName name="__sm_VV_68405132" localSheetId="3">{1;134218756}</definedName>
    <definedName name="__sm_VV_6878d7a5" localSheetId="3">{1;134218756}</definedName>
    <definedName name="__sm_VV_6878d7a6" localSheetId="3">{1;134218756}</definedName>
    <definedName name="__sm_VV_6e7e1431" localSheetId="3">{1;134218756}</definedName>
    <definedName name="__sm_VV_6e7e1432" localSheetId="3">{1;134218756}</definedName>
    <definedName name="__sm_VV_74496399" localSheetId="3">{1;134218756}</definedName>
    <definedName name="__sm_VV_744b178a" localSheetId="3">{1;134218756}</definedName>
    <definedName name="__sm_VV_744b178b" localSheetId="3">{1;134218756}</definedName>
    <definedName name="__sm_VV_7e712358" localSheetId="3">{1;134218756}</definedName>
    <definedName name="__sm_VV_7e712359" localSheetId="3">{1;134218756}</definedName>
    <definedName name="__sm_VV_806aa401" localSheetId="3">{1;134218756}</definedName>
    <definedName name="__sm_VV_806aa402" localSheetId="3">{1;134218756}</definedName>
    <definedName name="__sm_VV_807059cf" localSheetId="3">{1;134218756}</definedName>
    <definedName name="__sm_VV_807059d0" localSheetId="3">{1;134218756}</definedName>
    <definedName name="__sm_VV_8c79c42e" localSheetId="3">{1;134218756}</definedName>
    <definedName name="__sm_VV_8c79c42f" localSheetId="3">{1;134218756}</definedName>
    <definedName name="__sm_VV_8c7b4016" localSheetId="3">{1;134218756}</definedName>
    <definedName name="__sm_VV_8c7b4017" localSheetId="3">{1;134218756}</definedName>
    <definedName name="__sm_VV_93485890" localSheetId="3">{1;134218756}</definedName>
    <definedName name="__sm_VV_93485891" localSheetId="3">{1;134218756}</definedName>
    <definedName name="__sm_VV_9348c313" localSheetId="3">{1;134218756}</definedName>
    <definedName name="__sm_VV_9348c314" localSheetId="3">{1;134218756}</definedName>
    <definedName name="__sm_VV_937b7399" localSheetId="3">{1;134218756}</definedName>
    <definedName name="__sm_VV_937b739a" localSheetId="3">{1;134218756}</definedName>
    <definedName name="__sm_VV_9940b534" localSheetId="3">{1;134218756}</definedName>
    <definedName name="__sm_VV_9940b535" localSheetId="3">{1;134218756}</definedName>
    <definedName name="__sm_VV_9a77af70" localSheetId="3">{1;134218756}</definedName>
    <definedName name="__sm_VV_9a77af71" localSheetId="3">{1;134218756}</definedName>
    <definedName name="__sm_VV_9a79792b" localSheetId="3">{1;134218756}</definedName>
    <definedName name="__sm_VV_9a79792c" localSheetId="3">{1;134218756}</definedName>
    <definedName name="__sm_VV_9f5086a3" localSheetId="3">{1;134218756}</definedName>
    <definedName name="__sm_VV_9f5086a4" localSheetId="3">{1;134218756}</definedName>
    <definedName name="__sm_VV_a041bc3d" localSheetId="3">{1;134218756}</definedName>
    <definedName name="__sm_VV_a041bc3e" localSheetId="3">{1;134218756}</definedName>
    <definedName name="__sm_VV_a64be68d" localSheetId="3">{1;134218756}</definedName>
    <definedName name="__sm_VV_a64be68e" localSheetId="3">{1;134218756}</definedName>
    <definedName name="__sm_VV_a678231f" localSheetId="3">{1;134218756}</definedName>
    <definedName name="__sm_VV_a6782320" localSheetId="3">{1;134218756}</definedName>
    <definedName name="__sm_VV_ab4e211f" localSheetId="3">{1;134218756}</definedName>
    <definedName name="__sm_VV_ab4e2120" localSheetId="3">{1;134218756}</definedName>
    <definedName name="__sm_VV_ab77faf3" localSheetId="3">{1;134218756}</definedName>
    <definedName name="__sm_VV_ab77faf4" localSheetId="3">{1;134218756}</definedName>
    <definedName name="__sm_VV_ab7e6a34" localSheetId="3">{1;134218756}</definedName>
    <definedName name="__sm_VV_b4eb8a6" localSheetId="3">{1;134218756}</definedName>
    <definedName name="__sm_VV_ba44ce0d" localSheetId="3">{1;134218756}</definedName>
    <definedName name="__sm_VV_ba44ce0e" localSheetId="3">{1;134218756}</definedName>
    <definedName name="__sm_VV_ba7194db" localSheetId="3">{1;134218756}</definedName>
    <definedName name="__sm_VV_ba7194dc" localSheetId="3">{1;134218756}</definedName>
    <definedName name="__sm_VV_bc566dac" localSheetId="3">{1;134218756}</definedName>
    <definedName name="__sm_VV_bc566dad" localSheetId="3">{1;134218756}</definedName>
    <definedName name="__sm_VV_bc6b1207" localSheetId="3">{1;134218756}</definedName>
    <definedName name="__sm_VV_bc6b1208" localSheetId="3">{1;134218756}</definedName>
    <definedName name="__sm_VV_c873d940" localSheetId="3">{1;134218756}</definedName>
    <definedName name="__sm_VV_c873d941" localSheetId="3">{1;134218756}</definedName>
    <definedName name="__sm_VV_ce71c15e" localSheetId="3">{1;134218756}</definedName>
    <definedName name="__sm_VV_d1477604" localSheetId="3">{1;134218756}</definedName>
    <definedName name="__sm_VV_d1477605" localSheetId="3">{1;134218756}</definedName>
    <definedName name="__sm_VV_d178a822" localSheetId="3">{1;134218756}</definedName>
    <definedName name="__sm_VV_d178a823" localSheetId="3">{1;134218756}</definedName>
    <definedName name="__sm_VV_d8411637" localSheetId="3">{1;134218756}</definedName>
    <definedName name="__sm_VV_d8411638" localSheetId="3">{1;134218756}</definedName>
    <definedName name="__sm_VV_d8471a81" localSheetId="3">{1;134218756}</definedName>
    <definedName name="__sm_VV_d8471a82" localSheetId="3">{1;134218756}</definedName>
    <definedName name="__sm_VV_d87b2493" localSheetId="3">{1;134218756}</definedName>
    <definedName name="__sm_VV_d87b2494" localSheetId="3">{1;134218756}</definedName>
    <definedName name="__sm_VV_dc7023c9" localSheetId="3">{1;134218756}</definedName>
    <definedName name="__sm_VV_dc7023ca" localSheetId="3">{1;134218756}</definedName>
    <definedName name="__sm_VV_de73ec43" localSheetId="3">{1;134218756}</definedName>
    <definedName name="__sm_VV_de73ec44" localSheetId="3">{1;134218756}</definedName>
    <definedName name="__sm_VV_e970f8d5" localSheetId="3">{1;134218756}</definedName>
    <definedName name="__sm_VV_e970f8d6" localSheetId="3">{1;134218756}</definedName>
    <definedName name="__sm_VV_e9764de5" localSheetId="3">{1;134218756}</definedName>
    <definedName name="__sm_VV_ed7ef43a" localSheetId="3">{1;134218756}</definedName>
    <definedName name="__sm_VV_ed7ef43b" localSheetId="3">{1;134218756}</definedName>
    <definedName name="__sm_VV_ef47bd87" localSheetId="3">{1;134218756}</definedName>
    <definedName name="__sm_VV_ef47bd88" localSheetId="3">{1;134218756}</definedName>
    <definedName name="__sm_VV_f3761161" localSheetId="3">{1;134218756}</definedName>
    <definedName name="__sm_VV_f3761162" localSheetId="3">{1;134218756}</definedName>
    <definedName name="__sm_VV_f76d867" localSheetId="3">{1;134218756}</definedName>
    <definedName name="__sm_VV_f76d868" localSheetId="3">{1;134218756}</definedName>
    <definedName name="__sm_VV_f943acab" localSheetId="3">{1;134218756}</definedName>
    <definedName name="__sm_VV_f943acac" localSheetId="3">{1;134218756}</definedName>
    <definedName name="__sm_VV_f9764de4" localSheetId="3">{1;134218756}</definedName>
    <definedName name="__sm_VV_fd461640" localSheetId="3">{1;134218756}</definedName>
    <definedName name="__sm_VV_fd461641" localSheetId="3">{1;134218756}</definedName>
    <definedName name="__sm_VV_fd6acd84" localSheetId="3">{1;134218756}</definedName>
    <definedName name="__sm_VV_fd6acd85" localSheetId="3">{1;134218756}</definedName>
    <definedName name="__sm_VV_ff71c15f" localSheetId="3">{1;134218756}</definedName>
    <definedName name="_xlnm.Print_Area" localSheetId="3">Sheet5!$M$593:$U$1150</definedName>
  </definedNames>
  <calcPr calcId="145621"/>
</workbook>
</file>

<file path=xl/calcChain.xml><?xml version="1.0" encoding="utf-8"?>
<calcChain xmlns="http://schemas.openxmlformats.org/spreadsheetml/2006/main">
  <c r="I24" i="1" l="1"/>
  <c r="I26" i="1" s="1"/>
  <c r="J24" i="1"/>
  <c r="K24" i="1"/>
  <c r="K26" i="1" s="1"/>
  <c r="L24" i="1"/>
  <c r="M24" i="1"/>
  <c r="M26" i="1" s="1"/>
  <c r="N24" i="1"/>
  <c r="O24" i="1"/>
  <c r="O25" i="1" s="1"/>
  <c r="J26" i="1"/>
  <c r="L26" i="1"/>
  <c r="N26" i="1"/>
  <c r="I37" i="1"/>
  <c r="J37" i="1"/>
  <c r="K37" i="1"/>
  <c r="L37" i="1"/>
  <c r="M37" i="1"/>
  <c r="N37" i="1"/>
  <c r="I48" i="1"/>
  <c r="J48" i="1"/>
  <c r="K48" i="1"/>
  <c r="L48" i="1"/>
  <c r="M48" i="1"/>
  <c r="N48" i="1"/>
  <c r="I49" i="1"/>
  <c r="J49" i="1"/>
  <c r="K49" i="1"/>
  <c r="L49" i="1"/>
  <c r="M49" i="1"/>
  <c r="N49" i="1"/>
  <c r="I50" i="1"/>
  <c r="J50" i="1"/>
  <c r="K50" i="1"/>
  <c r="L50" i="1"/>
  <c r="M50" i="1"/>
  <c r="N50" i="1"/>
  <c r="I56" i="1"/>
  <c r="J56" i="1"/>
  <c r="K56" i="1"/>
  <c r="L56" i="1"/>
  <c r="M56" i="1"/>
  <c r="N56" i="1"/>
  <c r="I73" i="1"/>
  <c r="J73" i="1"/>
  <c r="K73" i="1"/>
  <c r="L73" i="1"/>
  <c r="M73" i="1"/>
  <c r="N73" i="1"/>
  <c r="N74" i="1" s="1"/>
  <c r="I74" i="1"/>
  <c r="J74" i="1"/>
  <c r="K74" i="1"/>
  <c r="L74" i="1"/>
  <c r="M74" i="1"/>
  <c r="I80" i="1"/>
  <c r="J80" i="1"/>
  <c r="K80" i="1"/>
  <c r="L80" i="1"/>
  <c r="M80" i="1"/>
  <c r="N80" i="1"/>
  <c r="I81" i="1"/>
  <c r="J81" i="1"/>
  <c r="K81" i="1"/>
  <c r="L81" i="1"/>
  <c r="M81" i="1"/>
  <c r="N81" i="1"/>
  <c r="I91" i="1"/>
  <c r="J91" i="1"/>
  <c r="J92" i="1" s="1"/>
  <c r="J93" i="1" s="1"/>
  <c r="K91" i="1"/>
  <c r="L91" i="1"/>
  <c r="M91" i="1"/>
  <c r="N91" i="1"/>
  <c r="N92" i="1" s="1"/>
  <c r="N93" i="1" s="1"/>
  <c r="I92" i="1"/>
  <c r="K92" i="1"/>
  <c r="L92" i="1"/>
  <c r="L93" i="1" s="1"/>
  <c r="M92" i="1"/>
  <c r="I96" i="1"/>
  <c r="I95" i="1"/>
  <c r="J96" i="1"/>
  <c r="J95" i="1"/>
  <c r="K96" i="1"/>
  <c r="K95" i="1"/>
  <c r="L96" i="1"/>
  <c r="L95" i="1"/>
  <c r="M96" i="1"/>
  <c r="M95" i="1"/>
  <c r="N96" i="1"/>
  <c r="N95" i="1"/>
  <c r="I97" i="1"/>
  <c r="J97" i="1"/>
  <c r="K97" i="1"/>
  <c r="L97" i="1"/>
  <c r="M97" i="1"/>
  <c r="N97" i="1"/>
  <c r="J98" i="1"/>
  <c r="L98" i="1"/>
  <c r="N98" i="1"/>
  <c r="I102" i="1"/>
  <c r="I100" i="1"/>
  <c r="J102" i="1"/>
  <c r="J100" i="1"/>
  <c r="J101" i="1" s="1"/>
  <c r="K102" i="1"/>
  <c r="K100" i="1"/>
  <c r="L102" i="1"/>
  <c r="L100" i="1"/>
  <c r="M102" i="1"/>
  <c r="M100" i="1"/>
  <c r="N102" i="1"/>
  <c r="N100" i="1"/>
  <c r="O102" i="1"/>
  <c r="P102" i="1"/>
  <c r="I105" i="1"/>
  <c r="I104" i="1"/>
  <c r="J105" i="1"/>
  <c r="J104" i="1" s="1"/>
  <c r="J106" i="1" s="1"/>
  <c r="K105" i="1"/>
  <c r="K104" i="1"/>
  <c r="K106" i="1" s="1"/>
  <c r="L105" i="1"/>
  <c r="M105" i="1"/>
  <c r="M104" i="1"/>
  <c r="N105" i="1"/>
  <c r="N104" i="1" s="1"/>
  <c r="N106" i="1" s="1"/>
  <c r="J107" i="1"/>
  <c r="L107" i="1"/>
  <c r="N107" i="1"/>
  <c r="AX138" i="1"/>
  <c r="AY138" i="1"/>
  <c r="AZ138" i="1"/>
  <c r="BA138" i="1"/>
  <c r="BB138" i="1"/>
  <c r="BC138" i="1"/>
  <c r="AX139" i="1"/>
  <c r="AY139" i="1"/>
  <c r="AZ139" i="1"/>
  <c r="BA139" i="1"/>
  <c r="BB139" i="1"/>
  <c r="BC139" i="1"/>
  <c r="AX143" i="1"/>
  <c r="AY143" i="1"/>
  <c r="AZ143" i="1"/>
  <c r="BA143" i="1"/>
  <c r="BB143" i="1"/>
  <c r="BC143" i="1"/>
  <c r="AX160" i="1"/>
  <c r="AY160" i="1"/>
  <c r="AZ160" i="1"/>
  <c r="BA160" i="1"/>
  <c r="BB160" i="1"/>
  <c r="BC160" i="1"/>
  <c r="AX168" i="1"/>
  <c r="AY168" i="1"/>
  <c r="AZ168" i="1"/>
  <c r="BA168" i="1"/>
  <c r="BB168" i="1"/>
  <c r="BC168" i="1"/>
  <c r="AX179" i="1"/>
  <c r="AY179" i="1"/>
  <c r="AZ179" i="1"/>
  <c r="BA179" i="1"/>
  <c r="BB179" i="1"/>
  <c r="BC179" i="1"/>
  <c r="AX196" i="1"/>
  <c r="AY196" i="1"/>
  <c r="AZ196" i="1"/>
  <c r="BA196" i="1"/>
  <c r="BB196" i="1"/>
  <c r="BC196" i="1"/>
  <c r="N101" i="1"/>
  <c r="L101" i="1"/>
  <c r="M93" i="1" l="1"/>
  <c r="M98" i="1"/>
  <c r="M107" i="1"/>
  <c r="I93" i="1"/>
  <c r="I98" i="1"/>
  <c r="I101" i="1"/>
  <c r="I107" i="1"/>
  <c r="M106" i="1"/>
  <c r="M101" i="1"/>
  <c r="I109" i="1"/>
  <c r="I25" i="1"/>
  <c r="J25" i="1"/>
  <c r="M25" i="1"/>
  <c r="N25" i="1"/>
  <c r="N108" i="1" s="1"/>
  <c r="K25" i="1"/>
  <c r="L25" i="1"/>
  <c r="K101" i="1"/>
  <c r="K107" i="1"/>
  <c r="K93" i="1"/>
  <c r="K98" i="1"/>
  <c r="I106" i="1"/>
  <c r="M109" i="1"/>
  <c r="L104" i="1"/>
  <c r="L106" i="1" s="1"/>
  <c r="L108" i="1" l="1"/>
  <c r="L109" i="1"/>
  <c r="J109" i="1"/>
  <c r="J108" i="1"/>
  <c r="N110" i="1"/>
  <c r="N109" i="1"/>
  <c r="K108" i="1"/>
  <c r="K110" i="1"/>
  <c r="I108" i="1"/>
  <c r="I110" i="1"/>
  <c r="J110" i="1"/>
  <c r="L110" i="1"/>
  <c r="M108" i="1"/>
  <c r="M110" i="1"/>
  <c r="K109" i="1"/>
</calcChain>
</file>

<file path=xl/sharedStrings.xml><?xml version="1.0" encoding="utf-8"?>
<sst xmlns="http://schemas.openxmlformats.org/spreadsheetml/2006/main" count="2684" uniqueCount="272">
  <si>
    <t>"STREETS OF CLAY" ASSESSMENT METRICS</t>
  </si>
  <si>
    <t>Key:</t>
  </si>
  <si>
    <t>LS = Lombard Street</t>
  </si>
  <si>
    <t>TA = The Alameda</t>
  </si>
  <si>
    <t>SC = San Carlos Avenue</t>
  </si>
  <si>
    <t>ROW = Right-of-way</t>
  </si>
  <si>
    <t xml:space="preserve"> </t>
  </si>
  <si>
    <t>KE = King Street - The Embarcadero</t>
  </si>
  <si>
    <t>CS = Castro Street</t>
  </si>
  <si>
    <t>CA = California Avenue</t>
  </si>
  <si>
    <t>peds = pedestrians</t>
  </si>
  <si>
    <t>LS</t>
  </si>
  <si>
    <t>KE</t>
  </si>
  <si>
    <t>TA</t>
  </si>
  <si>
    <t>SC</t>
  </si>
  <si>
    <t>CS</t>
  </si>
  <si>
    <t>CA</t>
  </si>
  <si>
    <t>ROW APPORTIONMENT</t>
  </si>
  <si>
    <t>ROW % - Motor Vehicles (Net)</t>
  </si>
  <si>
    <t>ROW % - NM Modes (Dedicated)</t>
  </si>
  <si>
    <t>ROW % - Transit (Dedicated)</t>
  </si>
  <si>
    <t>ROW % - Nature (Permeable)</t>
  </si>
  <si>
    <t>ROW % - Tree Canopy</t>
  </si>
  <si>
    <t>ROW% - Alternative Modes (Dedicated)</t>
  </si>
  <si>
    <t>ROW % - Alternative Modes (Dedicated) &amp; Nature</t>
  </si>
  <si>
    <t>MODAL USE</t>
  </si>
  <si>
    <t>% Commercial Trucks (Heavy % of all street modes)</t>
  </si>
  <si>
    <t>Daily Transit Boardings On Street, per Mile</t>
  </si>
  <si>
    <t>Daily Regional &amp; Intercity Rail Headways, Adjacent</t>
  </si>
  <si>
    <t>Transit Stops, Per Mile</t>
  </si>
  <si>
    <t>VEHICLE OPERATIONS</t>
  </si>
  <si>
    <t>85% Motor Vehicle Speeds, Entry (MPH)</t>
  </si>
  <si>
    <t>85% Motor Vehicle Speeds, Mid-section (MPH)</t>
  </si>
  <si>
    <t># of Through Lanes</t>
  </si>
  <si>
    <t>STREET FRONTAGE APPORTIONMENT</t>
  </si>
  <si>
    <t>%, Frontage Gaps</t>
  </si>
  <si>
    <t>%, "Green Gaps"</t>
  </si>
  <si>
    <t>% Pedestrian Buffer (at street grade)</t>
  </si>
  <si>
    <t>BICYCLE &amp; PEDESTRIAN CONTEXT</t>
  </si>
  <si>
    <t>Pedestrian Lateral Connections, per Mile</t>
  </si>
  <si>
    <t>Commercial Driveways, Mile</t>
  </si>
  <si>
    <t>Crosswalks Across, per Mile</t>
  </si>
  <si>
    <t>Crosswalks Along, per Mile</t>
  </si>
  <si>
    <t>Total Crosswalks, per Mile</t>
  </si>
  <si>
    <t>Bike Racks, per Mile</t>
  </si>
  <si>
    <t>NON-MOTORIZED MODES ACTIVITY</t>
  </si>
  <si>
    <t>Pedestrians Along per Observer Minute</t>
  </si>
  <si>
    <t>Pedestrians Across per Observer Minute</t>
  </si>
  <si>
    <t>Total Pedestrians per Observer Minute</t>
  </si>
  <si>
    <t>Bicycles To/from/Along per Observer Minute</t>
  </si>
  <si>
    <t>Bicycles Across per Observer Minute</t>
  </si>
  <si>
    <t>Total Bicycles per Observer Minute</t>
  </si>
  <si>
    <t>Total Non-motorized Volume, per Observer Minute</t>
  </si>
  <si>
    <t>Pedestrian Interactions per Observer Minute</t>
  </si>
  <si>
    <t># People Involved in Interactions per Observer Minute</t>
  </si>
  <si>
    <t>Pedestrians Standing per Observer Minute</t>
  </si>
  <si>
    <t>Pedestrian Sitting per Observer Minute</t>
  </si>
  <si>
    <t>VISUAL ASSESSMENT</t>
  </si>
  <si>
    <t>Average Score</t>
  </si>
  <si>
    <t>SOCIO-ECONOMIC</t>
  </si>
  <si>
    <t>Convenient, Very</t>
  </si>
  <si>
    <t>Convenient, Not at all</t>
  </si>
  <si>
    <t>Safe, Very</t>
  </si>
  <si>
    <t>Safe, Not at all</t>
  </si>
  <si>
    <t>Comfortable, Very</t>
  </si>
  <si>
    <t>Comfortable, Not at all</t>
  </si>
  <si>
    <t>Population within .25 mile, .4 kilometer radius</t>
  </si>
  <si>
    <t>Employment within .25 mile, .4 kilometer radius</t>
  </si>
  <si>
    <t>Daily Transit Headways</t>
  </si>
  <si>
    <t>Daily Transit  Headways, Adjacent</t>
  </si>
  <si>
    <t>Intersection Density (# legs w/in .25 Mile/.4 Kilometer buffer)</t>
  </si>
  <si>
    <t># Doorways, per Mile</t>
  </si>
  <si>
    <t>Attractive, Very</t>
  </si>
  <si>
    <t>Attractive, Not at all</t>
  </si>
  <si>
    <t>Employment and Population within .25 mile, .4 KM</t>
  </si>
  <si>
    <t>STREET LENGTH - Miles</t>
  </si>
  <si>
    <t>STREET LENGTH - Kilometers</t>
  </si>
  <si>
    <t>Outdoor Café Chairs per Mile</t>
  </si>
  <si>
    <t>OUTDOOR SEATING</t>
  </si>
  <si>
    <t>Outdoor Public Benches per Mile, Total</t>
  </si>
  <si>
    <t>Outdoor Public Benches per Mile, Transit</t>
  </si>
  <si>
    <t>Subjective Rating of Informal Outdoor Seating Capacity</t>
  </si>
  <si>
    <t>L</t>
  </si>
  <si>
    <t>M</t>
  </si>
  <si>
    <t>H</t>
  </si>
  <si>
    <t>SAFETY</t>
  </si>
  <si>
    <t>Annual ADT, milliom (est.)</t>
  </si>
  <si>
    <t>Total Crashes</t>
  </si>
  <si>
    <t>Bike Crashes</t>
  </si>
  <si>
    <t xml:space="preserve">Ped Crashes </t>
  </si>
  <si>
    <t>Signalized Crossings, per Mile</t>
  </si>
  <si>
    <t>Crashes per mile per million vehicles, Total</t>
  </si>
  <si>
    <t>total minutes in a year</t>
  </si>
  <si>
    <t>weekday share of week</t>
  </si>
  <si>
    <t>weekday minutes</t>
  </si>
  <si>
    <t>Annual ADT, Weekday (est.)</t>
  </si>
  <si>
    <t>Average Daily Motor Vehicle Traffic (ADT), Weekday</t>
  </si>
  <si>
    <t>Weekday Daily Motor Vehicle Traffic, per Minute</t>
  </si>
  <si>
    <t>Bike Crashes per year</t>
  </si>
  <si>
    <t>Total Crashes per year</t>
  </si>
  <si>
    <t>Ped Crashes per year</t>
  </si>
  <si>
    <t>STREET/</t>
  </si>
  <si>
    <t>METRIC/</t>
  </si>
  <si>
    <t>BIG CITY COMMERICAL ARTERIALS/</t>
  </si>
  <si>
    <t>SMALL CITY "MAIN STREETS"/</t>
  </si>
  <si>
    <t>Casualties per Crash</t>
  </si>
  <si>
    <t>Casualties from Crashes</t>
  </si>
  <si>
    <t>Casualties from Crashes  per year</t>
  </si>
  <si>
    <t>Casualties per mile per milion vehicles,Total</t>
  </si>
  <si>
    <t>Bike Crashes per mile per vehicles min+bikes obs min</t>
  </si>
  <si>
    <t>Ped Crashes per mile per vehicles minute+peds obs minute</t>
  </si>
  <si>
    <t>ligth rail ROW (King/The Embarcadero + bus stop area</t>
  </si>
  <si>
    <t>Notes:</t>
  </si>
  <si>
    <t>Speed Change (MPH)</t>
  </si>
  <si>
    <t>Casualties from  Crashes per mile per vehicles min+bikes min +peds min, Total</t>
  </si>
  <si>
    <t>Light rail headways adjusted to bus equivalents</t>
  </si>
  <si>
    <t>Restaurant Frontage, Linear Ft. per Mile</t>
  </si>
  <si>
    <t>Restaurant &amp; Retail Frontage, Linear Ft. per Mile</t>
  </si>
  <si>
    <t>Vacant Street Frontage, Linear Ft. per Mile</t>
  </si>
  <si>
    <t>Retail Frontage, Linear Ft. per Mile</t>
  </si>
  <si>
    <t>Stationary Pedestrians per Observer Minute</t>
  </si>
  <si>
    <t>"Active"/"Transparent" Windows, Linear Ft. per Mile</t>
  </si>
  <si>
    <t>Street</t>
  </si>
  <si>
    <t>Lombard</t>
  </si>
  <si>
    <t>King-The Embarcadero</t>
  </si>
  <si>
    <t>The Alameda</t>
  </si>
  <si>
    <t>San Carlos</t>
  </si>
  <si>
    <t>Castro</t>
  </si>
  <si>
    <t>California</t>
  </si>
  <si>
    <t>TotPed</t>
  </si>
  <si>
    <t>PedROW</t>
  </si>
  <si>
    <t>Nature</t>
  </si>
  <si>
    <t>"STREETS OF CLAY" METRICS</t>
  </si>
  <si>
    <t>Trees</t>
  </si>
  <si>
    <t>ADT</t>
  </si>
  <si>
    <t>PTRiders</t>
  </si>
  <si>
    <t>#Lanes</t>
  </si>
  <si>
    <t>FGaps</t>
  </si>
  <si>
    <t>GGaps</t>
  </si>
  <si>
    <t>PBuffer</t>
  </si>
  <si>
    <t>RtFront</t>
  </si>
  <si>
    <t>RsFront</t>
  </si>
  <si>
    <t>Vfront</t>
  </si>
  <si>
    <t>Doors</t>
  </si>
  <si>
    <t>Windows</t>
  </si>
  <si>
    <t>PLConn</t>
  </si>
  <si>
    <t>SCross</t>
  </si>
  <si>
    <t>CDrive</t>
  </si>
  <si>
    <t>TCross</t>
  </si>
  <si>
    <t>IDensity</t>
  </si>
  <si>
    <t>VAssess</t>
  </si>
  <si>
    <t>CChairs</t>
  </si>
  <si>
    <t>Pbench</t>
  </si>
  <si>
    <t>Pop</t>
  </si>
  <si>
    <t>Employ</t>
  </si>
  <si>
    <t>VConv</t>
  </si>
  <si>
    <t>VSafe</t>
  </si>
  <si>
    <t>VComf</t>
  </si>
  <si>
    <t>VAttract</t>
  </si>
  <si>
    <t>NSafe</t>
  </si>
  <si>
    <t>NConv</t>
  </si>
  <si>
    <t>NComf</t>
  </si>
  <si>
    <t>NAttract</t>
  </si>
  <si>
    <t>note on MVMPHe, #lanes,Fgaps, Vfront,Cdrive,Nconv, Nsafe,Ncomf,Nattract data: these are highest value worst, lowest value best</t>
  </si>
  <si>
    <t>PedX</t>
  </si>
  <si>
    <t>CAcross</t>
  </si>
  <si>
    <t>MVMPHm</t>
  </si>
  <si>
    <t>PedInt</t>
  </si>
  <si>
    <t>PedsStay</t>
  </si>
  <si>
    <t>NMROW</t>
  </si>
  <si>
    <t>Trucks</t>
  </si>
  <si>
    <t>BikeRacks</t>
  </si>
  <si>
    <t>BikeOn/2/Fr</t>
  </si>
  <si>
    <t>PTROW</t>
  </si>
  <si>
    <t>PTHwAdj</t>
  </si>
  <si>
    <t>PTHwon</t>
  </si>
  <si>
    <t>IcRHwAdj</t>
  </si>
  <si>
    <t>PTStops</t>
  </si>
  <si>
    <t>PTboard</t>
  </si>
  <si>
    <t>KE = King Street-The Embarcadero</t>
  </si>
  <si>
    <t xml:space="preserve">CS = Castro Street        CS = Castro Street   </t>
  </si>
  <si>
    <t>peds = pedestrians        CA = California Avenue</t>
  </si>
  <si>
    <t>ROW = Right-of-way     SC = San Carlos Avenue</t>
  </si>
  <si>
    <t xml:space="preserve">ROW % - Peds (Dedicated)  </t>
  </si>
  <si>
    <t>D</t>
  </si>
  <si>
    <t>dependent variable</t>
  </si>
  <si>
    <t>independent variable</t>
  </si>
  <si>
    <t>Restaurant chais per Linear Ft. of Restaurant Frontage</t>
  </si>
  <si>
    <t>Total Crashes per Mile Per Year</t>
  </si>
  <si>
    <t>Total Crashes per Mile per Million Vehicles per Year</t>
  </si>
  <si>
    <t>Casualties from Crashes  per year per Mile</t>
  </si>
  <si>
    <t>Bike Crashes per Year per Mile</t>
  </si>
  <si>
    <t>Ped Crashes per year per mile</t>
  </si>
  <si>
    <t>Ped Crashes per Year per Mile per million Vehicles</t>
  </si>
  <si>
    <t>Bike Crashes per Year per Mile per Million Vehicles</t>
  </si>
  <si>
    <t>Pedestrian Presence</t>
  </si>
  <si>
    <t>Somewhat</t>
  </si>
  <si>
    <t>Very</t>
  </si>
  <si>
    <t>Not at all</t>
  </si>
  <si>
    <t>ATTRACTIVE</t>
  </si>
  <si>
    <t>SAFE</t>
  </si>
  <si>
    <t>COMFORTABLE</t>
  </si>
  <si>
    <t>CONVENIENT</t>
  </si>
  <si>
    <t>Other</t>
  </si>
  <si>
    <t>A</t>
  </si>
  <si>
    <t>B</t>
  </si>
  <si>
    <t>C</t>
  </si>
  <si>
    <t>E</t>
  </si>
  <si>
    <t>F</t>
  </si>
  <si>
    <t>Kendall's Tau Data</t>
  </si>
  <si>
    <t>ROWped</t>
  </si>
  <si>
    <t>PEDStotal</t>
  </si>
  <si>
    <t>POP</t>
  </si>
  <si>
    <t>EMP</t>
  </si>
  <si>
    <t>POPEMP</t>
  </si>
  <si>
    <t>AADT</t>
  </si>
  <si>
    <t>Mvspeds</t>
  </si>
  <si>
    <t>RESTfront</t>
  </si>
  <si>
    <t>RETfront</t>
  </si>
  <si>
    <t>RSRTfront</t>
  </si>
  <si>
    <t>Xwalks</t>
  </si>
  <si>
    <t>Idensity</t>
  </si>
  <si>
    <t>Tron</t>
  </si>
  <si>
    <t>Tradj</t>
  </si>
  <si>
    <t>REGrail</t>
  </si>
  <si>
    <t>PEDint</t>
  </si>
  <si>
    <t>PEDpres</t>
  </si>
  <si>
    <t>PEDSstat</t>
  </si>
  <si>
    <t>Bicycles To/From/Along per Observer Minute</t>
  </si>
  <si>
    <t>BIKEStfa</t>
  </si>
  <si>
    <t>ROWnm</t>
  </si>
  <si>
    <t>Ptboard</t>
  </si>
  <si>
    <t>ROWtr</t>
  </si>
  <si>
    <t>Trstops</t>
  </si>
  <si>
    <t>STscp</t>
  </si>
  <si>
    <t>DESIGN</t>
  </si>
  <si>
    <t>TRscp</t>
  </si>
  <si>
    <t>Mvopps</t>
  </si>
  <si>
    <t>Speeds</t>
  </si>
  <si>
    <t>Moopps</t>
  </si>
  <si>
    <t xml:space="preserve">n </t>
  </si>
  <si>
    <t xml:space="preserve">rs statistic </t>
  </si>
  <si>
    <t xml:space="preserve">95% CI </t>
  </si>
  <si>
    <t xml:space="preserve"> (normal approximation)</t>
  </si>
  <si>
    <t xml:space="preserve">t statistic </t>
  </si>
  <si>
    <t xml:space="preserve">DF </t>
  </si>
  <si>
    <t xml:space="preserve">2-tailed p </t>
  </si>
  <si>
    <t xml:space="preserve"> (t approximation)</t>
  </si>
  <si>
    <t>-</t>
  </si>
  <si>
    <t>+¥</t>
  </si>
  <si>
    <t xml:space="preserve"> (t approximation, corrected for ties)</t>
  </si>
  <si>
    <t>2-tailed p=</t>
  </si>
  <si>
    <t>95% CI=</t>
  </si>
  <si>
    <t>to 0.97</t>
  </si>
  <si>
    <t>to 0.95</t>
  </si>
  <si>
    <t>to 0.98</t>
  </si>
  <si>
    <t>to 1</t>
  </si>
  <si>
    <t>MVopps</t>
  </si>
  <si>
    <t>TRon</t>
  </si>
  <si>
    <t>TRadj</t>
  </si>
  <si>
    <t>MVspeeds</t>
  </si>
  <si>
    <t>RAILreg</t>
  </si>
  <si>
    <t>TRstops</t>
  </si>
  <si>
    <t>Compared to:</t>
  </si>
  <si>
    <t>PEDStotal/</t>
  </si>
  <si>
    <t>PEDint/</t>
  </si>
  <si>
    <t>n=6, DF=4</t>
  </si>
  <si>
    <t>RS Stat=</t>
  </si>
  <si>
    <t>PEDStotal or PEDint</t>
  </si>
  <si>
    <t>to 0.94</t>
  </si>
  <si>
    <t>to 0.48</t>
  </si>
  <si>
    <t>PEDSsta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</si>
</sst>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%"/>
    <numFmt numFmtId="166" formatCode="#,##0.0"/>
    <numFmt numFmtId="167" formatCode="&quot;to &quot;0.00;&quot;to &quot;\-0.00;&quot;to 0&quot;"/>
    <numFmt numFmtId="168" formatCode="[&lt;0.0001]&quot;&lt;0.0001&quot;;0.0000;0.0000"/>
  </numFmts>
  <fonts count="7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17"/>
      <name val="Calibri"/>
      <family val="2"/>
    </font>
    <font>
      <i/>
      <sz val="11"/>
      <color indexed="8"/>
      <name val="Calibri"/>
      <family val="2"/>
    </font>
    <font>
      <b/>
      <sz val="11"/>
      <color indexed="10"/>
      <name val="Calibri"/>
      <family val="2"/>
    </font>
    <font>
      <b/>
      <i/>
      <sz val="11"/>
      <color indexed="10"/>
      <name val="Calibri"/>
      <family val="2"/>
    </font>
    <font>
      <b/>
      <i/>
      <sz val="11"/>
      <color indexed="12"/>
      <name val="Calibri"/>
      <family val="2"/>
    </font>
    <font>
      <b/>
      <i/>
      <sz val="11"/>
      <color indexed="10"/>
      <name val="Calibri"/>
      <family val="2"/>
    </font>
    <font>
      <b/>
      <sz val="11"/>
      <color indexed="10"/>
      <name val="Calibri"/>
      <family val="2"/>
    </font>
    <font>
      <b/>
      <i/>
      <sz val="11"/>
      <color indexed="12"/>
      <name val="Calibri"/>
      <family val="2"/>
    </font>
    <font>
      <b/>
      <i/>
      <sz val="11"/>
      <name val="Calibri"/>
      <family val="2"/>
    </font>
    <font>
      <b/>
      <i/>
      <sz val="11"/>
      <color indexed="56"/>
      <name val="Calibri"/>
      <family val="2"/>
    </font>
    <font>
      <b/>
      <sz val="11"/>
      <color indexed="8"/>
      <name val="Calibri"/>
      <family val="2"/>
    </font>
    <font>
      <b/>
      <i/>
      <sz val="11"/>
      <color indexed="56"/>
      <name val="Calibri"/>
      <family val="2"/>
    </font>
    <font>
      <sz val="11"/>
      <color indexed="56"/>
      <name val="Calibri"/>
      <family val="2"/>
    </font>
    <font>
      <i/>
      <sz val="11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b/>
      <i/>
      <sz val="10"/>
      <color indexed="56"/>
      <name val="Arial"/>
      <family val="2"/>
    </font>
    <font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1"/>
      <color indexed="56"/>
      <name val="Calibri"/>
      <family val="2"/>
    </font>
    <font>
      <b/>
      <i/>
      <sz val="11"/>
      <color indexed="18"/>
      <name val="Calibri"/>
      <family val="2"/>
    </font>
    <font>
      <sz val="11"/>
      <name val="Calibri"/>
      <family val="2"/>
    </font>
    <font>
      <b/>
      <sz val="11"/>
      <color indexed="18"/>
      <name val="Calibri"/>
      <family val="2"/>
    </font>
    <font>
      <b/>
      <sz val="11"/>
      <color indexed="8"/>
      <name val="Calibri"/>
    </font>
    <font>
      <sz val="11"/>
      <name val="Calibri"/>
    </font>
    <font>
      <sz val="11"/>
      <color indexed="56"/>
      <name val="Calibri"/>
    </font>
    <font>
      <sz val="10"/>
      <name val="Arial"/>
      <family val="2"/>
    </font>
    <font>
      <b/>
      <i/>
      <sz val="11"/>
      <color indexed="18"/>
      <name val="Arial"/>
      <family val="2"/>
    </font>
    <font>
      <b/>
      <sz val="11"/>
      <color indexed="8"/>
      <name val="Arial"/>
      <family val="2"/>
    </font>
    <font>
      <b/>
      <i/>
      <sz val="11"/>
      <color indexed="10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sz val="11"/>
      <name val="Arial"/>
      <family val="2"/>
    </font>
    <font>
      <sz val="11"/>
      <color indexed="56"/>
      <name val="Arial"/>
      <family val="2"/>
    </font>
    <font>
      <sz val="11"/>
      <color indexed="8"/>
      <name val="Arial"/>
      <family val="2"/>
    </font>
    <font>
      <b/>
      <i/>
      <sz val="11"/>
      <color indexed="10"/>
      <name val="Calibri"/>
    </font>
    <font>
      <b/>
      <sz val="11"/>
      <color indexed="10"/>
      <name val="Calibri"/>
    </font>
    <font>
      <sz val="11"/>
      <color indexed="10"/>
      <name val="Calibri"/>
    </font>
    <font>
      <b/>
      <sz val="11"/>
      <color indexed="12"/>
      <name val="Calibri"/>
    </font>
    <font>
      <sz val="11"/>
      <color indexed="12"/>
      <name val="Calibri"/>
    </font>
    <font>
      <sz val="11"/>
      <color indexed="8"/>
      <name val="Calibri"/>
    </font>
    <font>
      <i/>
      <sz val="10"/>
      <color indexed="8"/>
      <name val="Arial"/>
      <family val="2"/>
    </font>
    <font>
      <i/>
      <sz val="10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2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1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"/>
    </font>
    <font>
      <sz val="9"/>
      <name val="Symbol"/>
      <family val="1"/>
      <charset val="2"/>
    </font>
    <font>
      <b/>
      <sz val="11"/>
      <color indexed="8"/>
      <name val="Calibri"/>
      <family val="2"/>
    </font>
    <font>
      <b/>
      <i/>
      <sz val="11"/>
      <color indexed="10"/>
      <name val="Calibri"/>
      <family val="2"/>
    </font>
    <font>
      <b/>
      <i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name val="Arial"/>
      <family val="2"/>
    </font>
    <font>
      <sz val="12"/>
      <color indexed="8"/>
      <name val="Calibri"/>
      <family val="2"/>
    </font>
    <font>
      <b/>
      <sz val="10"/>
      <color indexed="8"/>
      <name val="Courier New"/>
      <family val="3"/>
    </font>
    <font>
      <sz val="10"/>
      <color indexed="8"/>
      <name val="Courier New"/>
      <family val="3"/>
    </font>
    <font>
      <sz val="10"/>
      <name val="Courier New"/>
      <family val="3"/>
    </font>
    <font>
      <b/>
      <sz val="10"/>
      <name val="Courier New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5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2" fillId="0" borderId="0" applyNumberFormat="0" applyFont="0" applyAlignment="0">
      <alignment horizontal="right" vertical="center"/>
      <protection locked="0"/>
    </xf>
    <xf numFmtId="0" fontId="51" fillId="0" borderId="1">
      <alignment horizontal="right" vertical="center"/>
      <protection locked="0"/>
    </xf>
    <xf numFmtId="0" fontId="53" fillId="2" borderId="0"/>
    <xf numFmtId="0" fontId="55" fillId="2" borderId="0"/>
  </cellStyleXfs>
  <cellXfs count="427">
    <xf numFmtId="0" fontId="0" fillId="0" borderId="0" xfId="0"/>
    <xf numFmtId="0" fontId="1" fillId="0" borderId="0" xfId="0" applyFont="1"/>
    <xf numFmtId="0" fontId="0" fillId="0" borderId="2" xfId="0" applyBorder="1"/>
    <xf numFmtId="0" fontId="1" fillId="0" borderId="3" xfId="0" applyFont="1" applyBorder="1"/>
    <xf numFmtId="0" fontId="2" fillId="0" borderId="3" xfId="0" applyFont="1" applyBorder="1"/>
    <xf numFmtId="0" fontId="1" fillId="0" borderId="0" xfId="0" applyFont="1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3" fillId="0" borderId="0" xfId="0" applyFont="1" applyBorder="1"/>
    <xf numFmtId="0" fontId="3" fillId="0" borderId="4" xfId="0" applyFont="1" applyBorder="1"/>
    <xf numFmtId="0" fontId="4" fillId="0" borderId="0" xfId="0" applyFont="1" applyBorder="1"/>
    <xf numFmtId="0" fontId="4" fillId="0" borderId="4" xfId="0" applyFont="1" applyBorder="1"/>
    <xf numFmtId="0" fontId="10" fillId="0" borderId="0" xfId="0" applyFont="1" applyBorder="1"/>
    <xf numFmtId="0" fontId="10" fillId="0" borderId="4" xfId="0" applyFont="1" applyBorder="1"/>
    <xf numFmtId="2" fontId="5" fillId="0" borderId="4" xfId="0" applyNumberFormat="1" applyFont="1" applyBorder="1"/>
    <xf numFmtId="0" fontId="1" fillId="0" borderId="5" xfId="0" applyFont="1" applyBorder="1"/>
    <xf numFmtId="0" fontId="2" fillId="0" borderId="5" xfId="0" applyFont="1" applyBorder="1"/>
    <xf numFmtId="0" fontId="7" fillId="0" borderId="5" xfId="0" applyFont="1" applyFill="1" applyBorder="1"/>
    <xf numFmtId="0" fontId="11" fillId="0" borderId="5" xfId="0" applyFont="1" applyBorder="1"/>
    <xf numFmtId="0" fontId="1" fillId="0" borderId="6" xfId="0" applyFont="1" applyBorder="1"/>
    <xf numFmtId="0" fontId="0" fillId="0" borderId="6" xfId="0" applyBorder="1"/>
    <xf numFmtId="0" fontId="4" fillId="0" borderId="6" xfId="0" applyFont="1" applyBorder="1"/>
    <xf numFmtId="0" fontId="10" fillId="0" borderId="6" xfId="0" applyFont="1" applyBorder="1"/>
    <xf numFmtId="0" fontId="3" fillId="0" borderId="6" xfId="0" applyFont="1" applyBorder="1"/>
    <xf numFmtId="0" fontId="0" fillId="0" borderId="0" xfId="0" applyFont="1"/>
    <xf numFmtId="2" fontId="5" fillId="0" borderId="0" xfId="0" applyNumberFormat="1" applyFont="1" applyBorder="1"/>
    <xf numFmtId="0" fontId="14" fillId="0" borderId="5" xfId="0" applyFont="1" applyBorder="1"/>
    <xf numFmtId="0" fontId="14" fillId="0" borderId="0" xfId="0" applyFont="1" applyBorder="1"/>
    <xf numFmtId="165" fontId="14" fillId="0" borderId="6" xfId="0" applyNumberFormat="1" applyFont="1" applyBorder="1"/>
    <xf numFmtId="165" fontId="14" fillId="0" borderId="0" xfId="0" applyNumberFormat="1" applyFont="1" applyBorder="1"/>
    <xf numFmtId="165" fontId="14" fillId="0" borderId="4" xfId="0" applyNumberFormat="1" applyFont="1" applyBorder="1"/>
    <xf numFmtId="0" fontId="14" fillId="0" borderId="6" xfId="0" applyFont="1" applyBorder="1"/>
    <xf numFmtId="0" fontId="14" fillId="0" borderId="4" xfId="0" applyFont="1" applyBorder="1"/>
    <xf numFmtId="3" fontId="14" fillId="0" borderId="6" xfId="0" applyNumberFormat="1" applyFont="1" applyFill="1" applyBorder="1"/>
    <xf numFmtId="3" fontId="14" fillId="0" borderId="0" xfId="0" applyNumberFormat="1" applyFont="1" applyBorder="1"/>
    <xf numFmtId="3" fontId="14" fillId="0" borderId="4" xfId="0" applyNumberFormat="1" applyFont="1" applyBorder="1"/>
    <xf numFmtId="3" fontId="14" fillId="0" borderId="6" xfId="0" applyNumberFormat="1" applyFont="1" applyBorder="1"/>
    <xf numFmtId="3" fontId="14" fillId="0" borderId="0" xfId="0" applyNumberFormat="1" applyFont="1" applyFill="1" applyBorder="1"/>
    <xf numFmtId="4" fontId="14" fillId="0" borderId="6" xfId="0" applyNumberFormat="1" applyFont="1" applyBorder="1"/>
    <xf numFmtId="4" fontId="14" fillId="0" borderId="0" xfId="0" applyNumberFormat="1" applyFont="1" applyBorder="1"/>
    <xf numFmtId="4" fontId="14" fillId="0" borderId="4" xfId="0" applyNumberFormat="1" applyFont="1" applyBorder="1"/>
    <xf numFmtId="164" fontId="14" fillId="0" borderId="6" xfId="0" applyNumberFormat="1" applyFont="1" applyBorder="1"/>
    <xf numFmtId="164" fontId="14" fillId="0" borderId="0" xfId="0" applyNumberFormat="1" applyFont="1" applyBorder="1"/>
    <xf numFmtId="164" fontId="14" fillId="0" borderId="4" xfId="0" applyNumberFormat="1" applyFont="1" applyBorder="1"/>
    <xf numFmtId="2" fontId="17" fillId="0" borderId="6" xfId="0" applyNumberFormat="1" applyFont="1" applyFill="1" applyBorder="1"/>
    <xf numFmtId="2" fontId="17" fillId="0" borderId="0" xfId="0" applyNumberFormat="1" applyFont="1" applyFill="1" applyBorder="1"/>
    <xf numFmtId="2" fontId="17" fillId="0" borderId="4" xfId="0" applyNumberFormat="1" applyFont="1" applyFill="1" applyBorder="1"/>
    <xf numFmtId="164" fontId="17" fillId="0" borderId="6" xfId="0" applyNumberFormat="1" applyFont="1" applyBorder="1" applyAlignment="1"/>
    <xf numFmtId="164" fontId="17" fillId="0" borderId="0" xfId="0" applyNumberFormat="1" applyFont="1" applyBorder="1" applyAlignment="1"/>
    <xf numFmtId="164" fontId="17" fillId="0" borderId="4" xfId="0" applyNumberFormat="1" applyFont="1" applyBorder="1" applyAlignment="1"/>
    <xf numFmtId="0" fontId="17" fillId="0" borderId="6" xfId="0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2" fontId="14" fillId="0" borderId="6" xfId="0" applyNumberFormat="1" applyFont="1" applyBorder="1"/>
    <xf numFmtId="2" fontId="14" fillId="0" borderId="0" xfId="0" applyNumberFormat="1" applyFont="1" applyBorder="1"/>
    <xf numFmtId="2" fontId="14" fillId="0" borderId="4" xfId="0" applyNumberFormat="1" applyFont="1" applyBorder="1"/>
    <xf numFmtId="1" fontId="14" fillId="0" borderId="6" xfId="0" applyNumberFormat="1" applyFont="1" applyBorder="1"/>
    <xf numFmtId="1" fontId="14" fillId="0" borderId="0" xfId="0" applyNumberFormat="1" applyFont="1" applyBorder="1"/>
    <xf numFmtId="1" fontId="14" fillId="0" borderId="4" xfId="0" applyNumberFormat="1" applyFont="1" applyBorder="1"/>
    <xf numFmtId="0" fontId="14" fillId="0" borderId="0" xfId="0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0" fontId="14" fillId="0" borderId="7" xfId="0" applyFont="1" applyBorder="1"/>
    <xf numFmtId="165" fontId="14" fillId="0" borderId="8" xfId="0" applyNumberFormat="1" applyFont="1" applyBorder="1"/>
    <xf numFmtId="165" fontId="14" fillId="0" borderId="9" xfId="0" applyNumberFormat="1" applyFont="1" applyBorder="1"/>
    <xf numFmtId="165" fontId="14" fillId="0" borderId="10" xfId="0" applyNumberFormat="1" applyFont="1" applyBorder="1"/>
    <xf numFmtId="166" fontId="14" fillId="0" borderId="6" xfId="0" applyNumberFormat="1" applyFont="1" applyBorder="1"/>
    <xf numFmtId="166" fontId="14" fillId="0" borderId="0" xfId="0" applyNumberFormat="1" applyFont="1" applyBorder="1"/>
    <xf numFmtId="166" fontId="14" fillId="0" borderId="4" xfId="0" applyNumberFormat="1" applyFont="1" applyBorder="1"/>
    <xf numFmtId="2" fontId="14" fillId="0" borderId="6" xfId="0" applyNumberFormat="1" applyFont="1" applyFill="1" applyBorder="1"/>
    <xf numFmtId="3" fontId="8" fillId="0" borderId="6" xfId="0" applyNumberFormat="1" applyFont="1" applyBorder="1"/>
    <xf numFmtId="3" fontId="8" fillId="0" borderId="0" xfId="0" applyNumberFormat="1" applyFont="1" applyBorder="1"/>
    <xf numFmtId="3" fontId="8" fillId="0" borderId="4" xfId="0" applyNumberFormat="1" applyFont="1" applyBorder="1"/>
    <xf numFmtId="2" fontId="5" fillId="0" borderId="6" xfId="0" applyNumberFormat="1" applyFont="1" applyBorder="1"/>
    <xf numFmtId="166" fontId="17" fillId="0" borderId="0" xfId="0" applyNumberFormat="1" applyFont="1" applyBorder="1"/>
    <xf numFmtId="166" fontId="17" fillId="0" borderId="4" xfId="0" applyNumberFormat="1" applyFont="1" applyBorder="1"/>
    <xf numFmtId="2" fontId="0" fillId="0" borderId="6" xfId="0" applyNumberFormat="1" applyBorder="1"/>
    <xf numFmtId="2" fontId="0" fillId="0" borderId="0" xfId="0" applyNumberFormat="1" applyBorder="1"/>
    <xf numFmtId="2" fontId="0" fillId="0" borderId="4" xfId="0" applyNumberFormat="1" applyBorder="1"/>
    <xf numFmtId="0" fontId="13" fillId="0" borderId="0" xfId="0" applyFont="1" applyAlignment="1">
      <alignment horizontal="right"/>
    </xf>
    <xf numFmtId="0" fontId="20" fillId="0" borderId="0" xfId="0" applyFont="1"/>
    <xf numFmtId="1" fontId="20" fillId="0" borderId="0" xfId="0" applyNumberFormat="1" applyFont="1"/>
    <xf numFmtId="3" fontId="21" fillId="0" borderId="0" xfId="0" applyNumberFormat="1" applyFont="1"/>
    <xf numFmtId="0" fontId="21" fillId="0" borderId="0" xfId="0" applyFont="1"/>
    <xf numFmtId="0" fontId="12" fillId="0" borderId="0" xfId="0" applyFont="1"/>
    <xf numFmtId="0" fontId="22" fillId="0" borderId="0" xfId="0" applyFont="1" applyBorder="1"/>
    <xf numFmtId="166" fontId="19" fillId="0" borderId="6" xfId="0" applyNumberFormat="1" applyFont="1" applyFill="1" applyBorder="1"/>
    <xf numFmtId="166" fontId="19" fillId="0" borderId="0" xfId="0" applyNumberFormat="1" applyFont="1" applyFill="1" applyBorder="1"/>
    <xf numFmtId="166" fontId="19" fillId="0" borderId="4" xfId="0" applyNumberFormat="1" applyFont="1" applyFill="1" applyBorder="1"/>
    <xf numFmtId="164" fontId="24" fillId="0" borderId="6" xfId="0" applyNumberFormat="1" applyFont="1" applyBorder="1"/>
    <xf numFmtId="164" fontId="24" fillId="0" borderId="0" xfId="0" applyNumberFormat="1" applyFont="1" applyBorder="1"/>
    <xf numFmtId="1" fontId="0" fillId="0" borderId="0" xfId="0" applyNumberFormat="1"/>
    <xf numFmtId="0" fontId="27" fillId="0" borderId="0" xfId="0" applyFont="1"/>
    <xf numFmtId="1" fontId="28" fillId="0" borderId="0" xfId="0" applyNumberFormat="1" applyFont="1" applyBorder="1"/>
    <xf numFmtId="164" fontId="28" fillId="0" borderId="0" xfId="0" applyNumberFormat="1" applyFont="1" applyBorder="1"/>
    <xf numFmtId="1" fontId="31" fillId="0" borderId="0" xfId="0" applyNumberFormat="1" applyFont="1" applyBorder="1"/>
    <xf numFmtId="164" fontId="31" fillId="0" borderId="0" xfId="0" applyNumberFormat="1" applyFont="1" applyBorder="1"/>
    <xf numFmtId="4" fontId="31" fillId="0" borderId="0" xfId="0" applyNumberFormat="1" applyFont="1" applyFill="1" applyBorder="1"/>
    <xf numFmtId="0" fontId="32" fillId="0" borderId="0" xfId="0" applyFont="1" applyBorder="1" applyAlignment="1">
      <alignment horizontal="right"/>
    </xf>
    <xf numFmtId="0" fontId="33" fillId="0" borderId="0" xfId="0" applyFont="1" applyBorder="1"/>
    <xf numFmtId="0" fontId="31" fillId="0" borderId="0" xfId="0" applyFont="1"/>
    <xf numFmtId="1" fontId="31" fillId="0" borderId="0" xfId="0" applyNumberFormat="1" applyFont="1"/>
    <xf numFmtId="0" fontId="34" fillId="0" borderId="0" xfId="0" applyFont="1" applyAlignment="1">
      <alignment horizontal="right"/>
    </xf>
    <xf numFmtId="0" fontId="32" fillId="0" borderId="0" xfId="0" applyFont="1"/>
    <xf numFmtId="0" fontId="34" fillId="0" borderId="0" xfId="0" applyFont="1"/>
    <xf numFmtId="0" fontId="32" fillId="0" borderId="0" xfId="0" applyFont="1" applyAlignment="1">
      <alignment horizontal="right"/>
    </xf>
    <xf numFmtId="0" fontId="35" fillId="0" borderId="0" xfId="0" applyFont="1"/>
    <xf numFmtId="1" fontId="36" fillId="0" borderId="0" xfId="0" applyNumberFormat="1" applyFont="1" applyBorder="1"/>
    <xf numFmtId="1" fontId="37" fillId="0" borderId="0" xfId="0" applyNumberFormat="1" applyFont="1" applyBorder="1"/>
    <xf numFmtId="1" fontId="34" fillId="0" borderId="0" xfId="0" applyNumberFormat="1" applyFont="1"/>
    <xf numFmtId="1" fontId="31" fillId="0" borderId="0" xfId="0" applyNumberFormat="1" applyFont="1" applyFill="1" applyBorder="1"/>
    <xf numFmtId="164" fontId="36" fillId="0" borderId="0" xfId="0" applyNumberFormat="1" applyFont="1" applyBorder="1"/>
    <xf numFmtId="164" fontId="34" fillId="0" borderId="0" xfId="0" applyNumberFormat="1" applyFont="1"/>
    <xf numFmtId="165" fontId="36" fillId="0" borderId="0" xfId="0" applyNumberFormat="1" applyFont="1" applyBorder="1"/>
    <xf numFmtId="165" fontId="34" fillId="0" borderId="0" xfId="0" applyNumberFormat="1" applyFont="1"/>
    <xf numFmtId="165" fontId="37" fillId="0" borderId="0" xfId="0" applyNumberFormat="1" applyFont="1" applyBorder="1"/>
    <xf numFmtId="165" fontId="36" fillId="0" borderId="0" xfId="0" applyNumberFormat="1" applyFont="1"/>
    <xf numFmtId="2" fontId="34" fillId="0" borderId="0" xfId="0" applyNumberFormat="1" applyFont="1"/>
    <xf numFmtId="164" fontId="34" fillId="0" borderId="0" xfId="0" applyNumberFormat="1" applyFont="1" applyBorder="1"/>
    <xf numFmtId="3" fontId="36" fillId="0" borderId="0" xfId="0" applyNumberFormat="1" applyFont="1" applyBorder="1"/>
    <xf numFmtId="3" fontId="34" fillId="0" borderId="0" xfId="0" applyNumberFormat="1" applyFont="1"/>
    <xf numFmtId="164" fontId="30" fillId="0" borderId="0" xfId="0" applyNumberFormat="1" applyFont="1" applyFill="1" applyBorder="1"/>
    <xf numFmtId="2" fontId="36" fillId="0" borderId="0" xfId="0" applyNumberFormat="1" applyFont="1" applyBorder="1"/>
    <xf numFmtId="166" fontId="36" fillId="0" borderId="0" xfId="0" applyNumberFormat="1" applyFont="1" applyBorder="1"/>
    <xf numFmtId="166" fontId="34" fillId="0" borderId="0" xfId="0" applyNumberFormat="1" applyFont="1"/>
    <xf numFmtId="3" fontId="28" fillId="0" borderId="0" xfId="0" applyNumberFormat="1" applyFont="1" applyBorder="1" applyAlignment="1">
      <alignment horizontal="right"/>
    </xf>
    <xf numFmtId="3" fontId="36" fillId="0" borderId="0" xfId="0" applyNumberFormat="1" applyFont="1" applyBorder="1" applyAlignment="1">
      <alignment horizontal="right"/>
    </xf>
    <xf numFmtId="3" fontId="36" fillId="0" borderId="0" xfId="0" applyNumberFormat="1" applyFont="1" applyFill="1" applyBorder="1"/>
    <xf numFmtId="165" fontId="28" fillId="0" borderId="0" xfId="0" applyNumberFormat="1" applyFont="1" applyBorder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5" fontId="29" fillId="0" borderId="0" xfId="0" applyNumberFormat="1" applyFont="1" applyBorder="1"/>
    <xf numFmtId="165" fontId="28" fillId="0" borderId="0" xfId="0" applyNumberFormat="1" applyFont="1" applyBorder="1"/>
    <xf numFmtId="164" fontId="36" fillId="0" borderId="0" xfId="0" applyNumberFormat="1" applyFont="1" applyFill="1" applyBorder="1"/>
    <xf numFmtId="0" fontId="36" fillId="0" borderId="0" xfId="0" applyFont="1"/>
    <xf numFmtId="2" fontId="38" fillId="0" borderId="0" xfId="0" applyNumberFormat="1" applyFont="1"/>
    <xf numFmtId="1" fontId="25" fillId="0" borderId="0" xfId="0" applyNumberFormat="1" applyFont="1" applyBorder="1"/>
    <xf numFmtId="166" fontId="31" fillId="0" borderId="0" xfId="0" applyNumberFormat="1" applyFont="1"/>
    <xf numFmtId="2" fontId="28" fillId="0" borderId="0" xfId="0" applyNumberFormat="1" applyFont="1" applyBorder="1"/>
    <xf numFmtId="2" fontId="28" fillId="0" borderId="0" xfId="0" applyNumberFormat="1" applyFont="1"/>
    <xf numFmtId="0" fontId="39" fillId="0" borderId="0" xfId="0" applyFont="1" applyBorder="1"/>
    <xf numFmtId="165" fontId="28" fillId="0" borderId="6" xfId="0" applyNumberFormat="1" applyFont="1" applyBorder="1"/>
    <xf numFmtId="165" fontId="28" fillId="0" borderId="11" xfId="0" applyNumberFormat="1" applyFont="1" applyBorder="1"/>
    <xf numFmtId="0" fontId="44" fillId="0" borderId="0" xfId="0" applyFont="1" applyBorder="1"/>
    <xf numFmtId="0" fontId="44" fillId="0" borderId="0" xfId="0" applyFont="1"/>
    <xf numFmtId="0" fontId="0" fillId="0" borderId="12" xfId="0" applyBorder="1"/>
    <xf numFmtId="0" fontId="0" fillId="0" borderId="13" xfId="0" applyBorder="1"/>
    <xf numFmtId="0" fontId="42" fillId="0" borderId="13" xfId="0" applyFont="1" applyBorder="1"/>
    <xf numFmtId="0" fontId="43" fillId="0" borderId="13" xfId="0" applyFont="1" applyBorder="1"/>
    <xf numFmtId="0" fontId="40" fillId="0" borderId="13" xfId="0" applyFont="1" applyBorder="1"/>
    <xf numFmtId="0" fontId="41" fillId="0" borderId="13" xfId="0" applyFont="1" applyBorder="1"/>
    <xf numFmtId="0" fontId="43" fillId="0" borderId="14" xfId="0" applyFont="1" applyBorder="1"/>
    <xf numFmtId="0" fontId="42" fillId="0" borderId="14" xfId="0" applyFont="1" applyBorder="1"/>
    <xf numFmtId="0" fontId="41" fillId="0" borderId="14" xfId="0" applyFont="1" applyBorder="1"/>
    <xf numFmtId="0" fontId="42" fillId="0" borderId="0" xfId="0" applyFont="1"/>
    <xf numFmtId="3" fontId="28" fillId="0" borderId="0" xfId="0" applyNumberFormat="1" applyFont="1" applyBorder="1"/>
    <xf numFmtId="0" fontId="28" fillId="0" borderId="0" xfId="0" applyFont="1" applyBorder="1"/>
    <xf numFmtId="3" fontId="28" fillId="0" borderId="0" xfId="0" applyNumberFormat="1" applyFont="1" applyFill="1" applyBorder="1"/>
    <xf numFmtId="0" fontId="28" fillId="0" borderId="0" xfId="0" applyFont="1" applyFill="1" applyBorder="1"/>
    <xf numFmtId="0" fontId="26" fillId="0" borderId="13" xfId="0" applyFont="1" applyBorder="1"/>
    <xf numFmtId="0" fontId="40" fillId="0" borderId="0" xfId="0" applyFont="1"/>
    <xf numFmtId="0" fontId="45" fillId="0" borderId="0" xfId="0" applyFont="1"/>
    <xf numFmtId="0" fontId="46" fillId="0" borderId="0" xfId="0" applyFont="1"/>
    <xf numFmtId="0" fontId="1" fillId="0" borderId="15" xfId="0" applyFont="1" applyBorder="1"/>
    <xf numFmtId="0" fontId="15" fillId="0" borderId="6" xfId="0" applyFont="1" applyBorder="1"/>
    <xf numFmtId="0" fontId="16" fillId="0" borderId="6" xfId="0" applyFont="1" applyBorder="1"/>
    <xf numFmtId="0" fontId="9" fillId="0" borderId="6" xfId="0" applyFont="1" applyBorder="1"/>
    <xf numFmtId="0" fontId="5" fillId="0" borderId="6" xfId="0" applyFont="1" applyBorder="1"/>
    <xf numFmtId="0" fontId="18" fillId="0" borderId="6" xfId="0" applyFont="1" applyBorder="1"/>
    <xf numFmtId="0" fontId="7" fillId="0" borderId="6" xfId="0" applyFont="1" applyBorder="1"/>
    <xf numFmtId="0" fontId="14" fillId="0" borderId="6" xfId="0" applyFont="1" applyFill="1" applyBorder="1"/>
    <xf numFmtId="0" fontId="14" fillId="0" borderId="8" xfId="0" applyFont="1" applyBorder="1"/>
    <xf numFmtId="166" fontId="17" fillId="0" borderId="0" xfId="0" applyNumberFormat="1" applyFont="1" applyBorder="1" applyAlignment="1"/>
    <xf numFmtId="166" fontId="17" fillId="0" borderId="6" xfId="0" applyNumberFormat="1" applyFont="1" applyBorder="1"/>
    <xf numFmtId="0" fontId="0" fillId="0" borderId="16" xfId="0" applyBorder="1"/>
    <xf numFmtId="0" fontId="14" fillId="0" borderId="4" xfId="0" applyFont="1" applyFill="1" applyBorder="1"/>
    <xf numFmtId="0" fontId="12" fillId="0" borderId="6" xfId="0" applyFont="1" applyBorder="1"/>
    <xf numFmtId="0" fontId="4" fillId="0" borderId="0" xfId="0" applyFont="1"/>
    <xf numFmtId="0" fontId="2" fillId="3" borderId="5" xfId="0" applyFont="1" applyFill="1" applyBorder="1"/>
    <xf numFmtId="0" fontId="14" fillId="3" borderId="5" xfId="0" applyFont="1" applyFill="1" applyBorder="1"/>
    <xf numFmtId="0" fontId="23" fillId="3" borderId="5" xfId="0" applyFont="1" applyFill="1" applyBorder="1"/>
    <xf numFmtId="0" fontId="12" fillId="3" borderId="5" xfId="0" applyFont="1" applyFill="1" applyBorder="1"/>
    <xf numFmtId="0" fontId="14" fillId="4" borderId="5" xfId="0" applyFont="1" applyFill="1" applyBorder="1"/>
    <xf numFmtId="0" fontId="1" fillId="4" borderId="5" xfId="0" applyFont="1" applyFill="1" applyBorder="1"/>
    <xf numFmtId="0" fontId="7" fillId="0" borderId="5" xfId="0" applyFont="1" applyBorder="1"/>
    <xf numFmtId="0" fontId="47" fillId="0" borderId="13" xfId="0" applyFont="1" applyBorder="1"/>
    <xf numFmtId="0" fontId="14" fillId="5" borderId="5" xfId="0" applyFont="1" applyFill="1" applyBorder="1"/>
    <xf numFmtId="0" fontId="12" fillId="0" borderId="0" xfId="0" applyFont="1" applyFill="1" applyBorder="1"/>
    <xf numFmtId="2" fontId="0" fillId="0" borderId="0" xfId="0" applyNumberFormat="1"/>
    <xf numFmtId="0" fontId="6" fillId="3" borderId="5" xfId="0" applyFont="1" applyFill="1" applyBorder="1"/>
    <xf numFmtId="0" fontId="8" fillId="3" borderId="5" xfId="0" applyFont="1" applyFill="1" applyBorder="1"/>
    <xf numFmtId="2" fontId="58" fillId="0" borderId="6" xfId="0" applyNumberFormat="1" applyFont="1" applyBorder="1"/>
    <xf numFmtId="0" fontId="58" fillId="3" borderId="5" xfId="0" applyFont="1" applyFill="1" applyBorder="1"/>
    <xf numFmtId="0" fontId="12" fillId="0" borderId="0" xfId="0" applyFont="1" applyBorder="1"/>
    <xf numFmtId="1" fontId="0" fillId="0" borderId="0" xfId="0" applyNumberFormat="1" applyBorder="1"/>
    <xf numFmtId="1" fontId="1" fillId="0" borderId="0" xfId="0" applyNumberFormat="1" applyFont="1" applyBorder="1"/>
    <xf numFmtId="1" fontId="12" fillId="0" borderId="0" xfId="0" applyNumberFormat="1" applyFont="1" applyBorder="1"/>
    <xf numFmtId="1" fontId="59" fillId="0" borderId="0" xfId="0" applyNumberFormat="1" applyFont="1" applyBorder="1"/>
    <xf numFmtId="0" fontId="0" fillId="3" borderId="0" xfId="0" applyFill="1"/>
    <xf numFmtId="10" fontId="0" fillId="0" borderId="0" xfId="0" applyNumberFormat="1"/>
    <xf numFmtId="0" fontId="25" fillId="0" borderId="0" xfId="0" applyFont="1" applyFill="1" applyBorder="1"/>
    <xf numFmtId="10" fontId="60" fillId="0" borderId="0" xfId="0" applyNumberFormat="1" applyFont="1" applyFill="1"/>
    <xf numFmtId="10" fontId="60" fillId="0" borderId="0" xfId="0" applyNumberFormat="1" applyFont="1" applyFill="1" applyBorder="1"/>
    <xf numFmtId="0" fontId="60" fillId="0" borderId="0" xfId="0" applyFont="1" applyFill="1"/>
    <xf numFmtId="3" fontId="25" fillId="0" borderId="0" xfId="0" applyNumberFormat="1" applyFont="1" applyFill="1" applyBorder="1"/>
    <xf numFmtId="0" fontId="60" fillId="0" borderId="0" xfId="0" applyFont="1" applyFill="1" applyBorder="1"/>
    <xf numFmtId="3" fontId="25" fillId="0" borderId="0" xfId="0" applyNumberFormat="1" applyFont="1" applyBorder="1"/>
    <xf numFmtId="0" fontId="0" fillId="4" borderId="0" xfId="0" applyFill="1"/>
    <xf numFmtId="0" fontId="57" fillId="0" borderId="0" xfId="0" applyFont="1"/>
    <xf numFmtId="0" fontId="25" fillId="4" borderId="0" xfId="0" applyFont="1" applyFill="1" applyBorder="1"/>
    <xf numFmtId="0" fontId="1" fillId="0" borderId="0" xfId="0" applyFont="1" applyFill="1" applyBorder="1"/>
    <xf numFmtId="0" fontId="57" fillId="4" borderId="0" xfId="0" applyFont="1" applyFill="1"/>
    <xf numFmtId="0" fontId="60" fillId="0" borderId="0" xfId="0" applyNumberFormat="1" applyFont="1" applyFill="1" applyBorder="1"/>
    <xf numFmtId="0" fontId="57" fillId="3" borderId="0" xfId="0" applyFont="1" applyFill="1"/>
    <xf numFmtId="0" fontId="25" fillId="3" borderId="0" xfId="0" applyFont="1" applyFill="1" applyBorder="1"/>
    <xf numFmtId="0" fontId="57" fillId="0" borderId="0" xfId="0" applyFont="1" applyFill="1"/>
    <xf numFmtId="0" fontId="0" fillId="0" borderId="0" xfId="0" applyFill="1"/>
    <xf numFmtId="0" fontId="57" fillId="2" borderId="0" xfId="0" applyFont="1" applyFill="1"/>
    <xf numFmtId="0" fontId="25" fillId="2" borderId="0" xfId="0" applyFont="1" applyFill="1" applyBorder="1"/>
    <xf numFmtId="0" fontId="0" fillId="2" borderId="0" xfId="0" applyFill="1"/>
    <xf numFmtId="3" fontId="25" fillId="4" borderId="0" xfId="0" applyNumberFormat="1" applyFont="1" applyFill="1" applyBorder="1"/>
    <xf numFmtId="0" fontId="60" fillId="4" borderId="0" xfId="0" applyFont="1" applyFill="1" applyBorder="1"/>
    <xf numFmtId="2" fontId="25" fillId="4" borderId="0" xfId="0" applyNumberFormat="1" applyFont="1" applyFill="1" applyBorder="1"/>
    <xf numFmtId="0" fontId="14" fillId="0" borderId="6" xfId="0" applyNumberFormat="1" applyFont="1" applyBorder="1"/>
    <xf numFmtId="0" fontId="14" fillId="0" borderId="0" xfId="0" applyNumberFormat="1" applyFont="1" applyBorder="1"/>
    <xf numFmtId="0" fontId="14" fillId="0" borderId="4" xfId="0" applyNumberFormat="1" applyFont="1" applyBorder="1"/>
    <xf numFmtId="0" fontId="19" fillId="0" borderId="6" xfId="0" applyNumberFormat="1" applyFont="1" applyFill="1" applyBorder="1"/>
    <xf numFmtId="0" fontId="19" fillId="0" borderId="0" xfId="0" applyNumberFormat="1" applyFont="1" applyFill="1" applyBorder="1"/>
    <xf numFmtId="0" fontId="19" fillId="0" borderId="4" xfId="0" applyNumberFormat="1" applyFont="1" applyFill="1" applyBorder="1"/>
    <xf numFmtId="0" fontId="24" fillId="0" borderId="6" xfId="0" applyNumberFormat="1" applyFont="1" applyBorder="1"/>
    <xf numFmtId="0" fontId="24" fillId="0" borderId="0" xfId="0" applyNumberFormat="1" applyFont="1" applyBorder="1"/>
    <xf numFmtId="0" fontId="12" fillId="3" borderId="0" xfId="0" applyFont="1" applyFill="1" applyBorder="1"/>
    <xf numFmtId="0" fontId="12" fillId="0" borderId="6" xfId="0" applyNumberFormat="1" applyFont="1" applyFill="1" applyBorder="1"/>
    <xf numFmtId="0" fontId="12" fillId="0" borderId="0" xfId="0" applyNumberFormat="1" applyFont="1" applyFill="1" applyBorder="1"/>
    <xf numFmtId="0" fontId="12" fillId="0" borderId="4" xfId="0" applyNumberFormat="1" applyFont="1" applyFill="1" applyBorder="1"/>
    <xf numFmtId="0" fontId="0" fillId="0" borderId="0" xfId="0" applyFill="1" applyBorder="1"/>
    <xf numFmtId="0" fontId="14" fillId="0" borderId="0" xfId="0" applyFont="1" applyFill="1" applyBorder="1"/>
    <xf numFmtId="164" fontId="14" fillId="0" borderId="0" xfId="0" applyNumberFormat="1" applyFont="1" applyFill="1" applyBorder="1"/>
    <xf numFmtId="1" fontId="14" fillId="0" borderId="0" xfId="0" applyNumberFormat="1" applyFont="1" applyFill="1" applyBorder="1"/>
    <xf numFmtId="0" fontId="15" fillId="0" borderId="0" xfId="0" applyFont="1" applyFill="1" applyBorder="1"/>
    <xf numFmtId="0" fontId="18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17" fillId="0" borderId="0" xfId="0" applyNumberFormat="1" applyFont="1" applyFill="1" applyBorder="1"/>
    <xf numFmtId="0" fontId="17" fillId="0" borderId="0" xfId="0" applyNumberFormat="1" applyFont="1" applyFill="1" applyBorder="1" applyAlignment="1"/>
    <xf numFmtId="0" fontId="17" fillId="0" borderId="0" xfId="0" applyNumberFormat="1" applyFont="1" applyFill="1" applyBorder="1" applyAlignment="1">
      <alignment horizontal="right"/>
    </xf>
    <xf numFmtId="0" fontId="0" fillId="0" borderId="0" xfId="0" applyNumberFormat="1"/>
    <xf numFmtId="0" fontId="0" fillId="0" borderId="0" xfId="0" applyNumberFormat="1" applyFill="1" applyBorder="1"/>
    <xf numFmtId="0" fontId="14" fillId="0" borderId="0" xfId="0" applyNumberFormat="1" applyFont="1" applyFill="1" applyBorder="1"/>
    <xf numFmtId="0" fontId="48" fillId="0" borderId="13" xfId="0" applyFont="1" applyBorder="1"/>
    <xf numFmtId="1" fontId="4" fillId="0" borderId="0" xfId="0" applyNumberFormat="1" applyFont="1"/>
    <xf numFmtId="0" fontId="16" fillId="0" borderId="0" xfId="0" applyFont="1" applyFill="1" applyBorder="1"/>
    <xf numFmtId="0" fontId="49" fillId="0" borderId="17" xfId="0" applyFont="1" applyBorder="1" applyAlignment="1">
      <alignment horizontal="center"/>
    </xf>
    <xf numFmtId="0" fontId="49" fillId="4" borderId="17" xfId="0" applyFont="1" applyFill="1" applyBorder="1" applyAlignment="1">
      <alignment horizontal="center"/>
    </xf>
    <xf numFmtId="0" fontId="49" fillId="0" borderId="17" xfId="0" applyFont="1" applyFill="1" applyBorder="1" applyAlignment="1">
      <alignment horizontal="center"/>
    </xf>
    <xf numFmtId="0" fontId="50" fillId="0" borderId="0" xfId="0" applyFont="1" applyBorder="1" applyAlignment="1">
      <alignment horizontal="right"/>
    </xf>
    <xf numFmtId="0" fontId="50" fillId="0" borderId="0" xfId="0" applyFont="1" applyFill="1" applyBorder="1" applyAlignment="1">
      <alignment horizontal="right"/>
    </xf>
    <xf numFmtId="0" fontId="50" fillId="4" borderId="0" xfId="0" applyFont="1" applyFill="1" applyBorder="1" applyAlignment="1">
      <alignment horizontal="right"/>
    </xf>
    <xf numFmtId="0" fontId="50" fillId="0" borderId="0" xfId="0" applyNumberFormat="1" applyFont="1" applyFill="1" applyBorder="1" applyAlignment="1">
      <alignment horizontal="right"/>
    </xf>
    <xf numFmtId="0" fontId="51" fillId="0" borderId="1" xfId="2">
      <alignment horizontal="right" vertical="center"/>
      <protection locked="0"/>
    </xf>
    <xf numFmtId="1" fontId="53" fillId="0" borderId="0" xfId="1" applyNumberFormat="1" applyFont="1" applyAlignment="1">
      <alignment horizontal="right"/>
      <protection locked="0"/>
    </xf>
    <xf numFmtId="0" fontId="54" fillId="2" borderId="0" xfId="3" applyFont="1"/>
    <xf numFmtId="0" fontId="53" fillId="2" borderId="0" xfId="3" applyFont="1"/>
    <xf numFmtId="0" fontId="53" fillId="2" borderId="0" xfId="3" applyFont="1" applyAlignment="1">
      <alignment horizontal="right"/>
    </xf>
    <xf numFmtId="0" fontId="51" fillId="0" borderId="1" xfId="2" applyFont="1">
      <alignment horizontal="right" vertical="center"/>
      <protection locked="0"/>
    </xf>
    <xf numFmtId="2" fontId="53" fillId="0" borderId="0" xfId="1" applyNumberFormat="1" applyFont="1" applyAlignment="1">
      <alignment horizontal="right"/>
      <protection locked="0"/>
    </xf>
    <xf numFmtId="167" fontId="53" fillId="0" borderId="0" xfId="1" applyNumberFormat="1" applyFont="1" applyAlignment="1">
      <alignment horizontal="left"/>
      <protection locked="0"/>
    </xf>
    <xf numFmtId="168" fontId="53" fillId="0" borderId="0" xfId="1" applyNumberFormat="1" applyFont="1" applyAlignment="1">
      <alignment horizontal="right"/>
      <protection locked="0"/>
    </xf>
    <xf numFmtId="3" fontId="50" fillId="0" borderId="0" xfId="0" applyNumberFormat="1" applyFont="1" applyBorder="1" applyAlignment="1">
      <alignment horizontal="right"/>
    </xf>
    <xf numFmtId="0" fontId="49" fillId="3" borderId="17" xfId="0" applyFont="1" applyFill="1" applyBorder="1" applyAlignment="1">
      <alignment horizontal="center"/>
    </xf>
    <xf numFmtId="0" fontId="50" fillId="3" borderId="0" xfId="0" applyFont="1" applyFill="1" applyBorder="1" applyAlignment="1">
      <alignment horizontal="right"/>
    </xf>
    <xf numFmtId="0" fontId="49" fillId="2" borderId="17" xfId="0" applyFont="1" applyFill="1" applyBorder="1" applyAlignment="1">
      <alignment horizontal="center"/>
    </xf>
    <xf numFmtId="0" fontId="50" fillId="2" borderId="0" xfId="0" applyFont="1" applyFill="1" applyBorder="1" applyAlignment="1">
      <alignment horizontal="right"/>
    </xf>
    <xf numFmtId="0" fontId="54" fillId="2" borderId="0" xfId="4" applyFont="1"/>
    <xf numFmtId="0" fontId="53" fillId="2" borderId="0" xfId="4" applyFont="1"/>
    <xf numFmtId="0" fontId="53" fillId="2" borderId="0" xfId="4" applyFont="1" applyAlignment="1">
      <alignment horizontal="right"/>
    </xf>
    <xf numFmtId="0" fontId="0" fillId="0" borderId="18" xfId="0" applyBorder="1"/>
    <xf numFmtId="2" fontId="56" fillId="0" borderId="0" xfId="1" applyNumberFormat="1" applyFont="1" applyAlignment="1">
      <alignment horizontal="right"/>
      <protection locked="0"/>
    </xf>
    <xf numFmtId="0" fontId="51" fillId="3" borderId="1" xfId="2" applyFont="1" applyFill="1">
      <alignment horizontal="right" vertical="center"/>
      <protection locked="0"/>
    </xf>
    <xf numFmtId="2" fontId="53" fillId="3" borderId="0" xfId="1" applyNumberFormat="1" applyFont="1" applyFill="1" applyAlignment="1">
      <alignment horizontal="right"/>
      <protection locked="0"/>
    </xf>
    <xf numFmtId="0" fontId="51" fillId="3" borderId="1" xfId="2" applyFill="1">
      <alignment horizontal="right" vertical="center"/>
      <protection locked="0"/>
    </xf>
    <xf numFmtId="168" fontId="53" fillId="3" borderId="0" xfId="1" applyNumberFormat="1" applyFont="1" applyFill="1" applyAlignment="1">
      <alignment horizontal="right"/>
      <protection locked="0"/>
    </xf>
    <xf numFmtId="3" fontId="50" fillId="4" borderId="0" xfId="0" applyNumberFormat="1" applyFont="1" applyFill="1" applyBorder="1" applyAlignment="1">
      <alignment horizontal="right"/>
    </xf>
    <xf numFmtId="0" fontId="54" fillId="3" borderId="0" xfId="3" applyFont="1" applyFill="1"/>
    <xf numFmtId="0" fontId="53" fillId="3" borderId="0" xfId="3" applyFont="1" applyFill="1"/>
    <xf numFmtId="0" fontId="51" fillId="0" borderId="0" xfId="2" applyBorder="1">
      <alignment horizontal="right" vertical="center"/>
      <protection locked="0"/>
    </xf>
    <xf numFmtId="1" fontId="53" fillId="0" borderId="0" xfId="1" applyNumberFormat="1" applyFont="1" applyBorder="1" applyAlignment="1">
      <alignment horizontal="right"/>
      <protection locked="0"/>
    </xf>
    <xf numFmtId="0" fontId="54" fillId="2" borderId="0" xfId="3" applyFont="1" applyBorder="1"/>
    <xf numFmtId="0" fontId="53" fillId="2" borderId="0" xfId="3" applyFont="1" applyBorder="1"/>
    <xf numFmtId="0" fontId="53" fillId="2" borderId="0" xfId="3" applyFont="1" applyBorder="1" applyAlignment="1">
      <alignment horizontal="right"/>
    </xf>
    <xf numFmtId="0" fontId="51" fillId="0" borderId="0" xfId="2" applyFont="1" applyBorder="1">
      <alignment horizontal="right" vertical="center"/>
      <protection locked="0"/>
    </xf>
    <xf numFmtId="2" fontId="53" fillId="0" borderId="0" xfId="1" applyNumberFormat="1" applyFont="1" applyBorder="1" applyAlignment="1">
      <alignment horizontal="right"/>
      <protection locked="0"/>
    </xf>
    <xf numFmtId="167" fontId="53" fillId="0" borderId="0" xfId="1" applyNumberFormat="1" applyFont="1" applyBorder="1" applyAlignment="1">
      <alignment horizontal="left"/>
      <protection locked="0"/>
    </xf>
    <xf numFmtId="0" fontId="51" fillId="3" borderId="0" xfId="2" applyFont="1" applyFill="1" applyBorder="1">
      <alignment horizontal="right" vertical="center"/>
      <protection locked="0"/>
    </xf>
    <xf numFmtId="2" fontId="53" fillId="3" borderId="0" xfId="1" applyNumberFormat="1" applyFont="1" applyFill="1" applyBorder="1" applyAlignment="1">
      <alignment horizontal="right"/>
      <protection locked="0"/>
    </xf>
    <xf numFmtId="0" fontId="51" fillId="3" borderId="0" xfId="2" applyFill="1" applyBorder="1">
      <alignment horizontal="right" vertical="center"/>
      <protection locked="0"/>
    </xf>
    <xf numFmtId="168" fontId="53" fillId="3" borderId="0" xfId="1" applyNumberFormat="1" applyFont="1" applyFill="1" applyBorder="1" applyAlignment="1">
      <alignment horizontal="right"/>
      <protection locked="0"/>
    </xf>
    <xf numFmtId="0" fontId="51" fillId="0" borderId="0" xfId="2" applyFill="1" applyBorder="1">
      <alignment horizontal="right" vertical="center"/>
      <protection locked="0"/>
    </xf>
    <xf numFmtId="1" fontId="53" fillId="0" borderId="0" xfId="1" applyNumberFormat="1" applyFont="1" applyFill="1" applyBorder="1" applyAlignment="1">
      <alignment horizontal="right"/>
      <protection locked="0"/>
    </xf>
    <xf numFmtId="0" fontId="54" fillId="0" borderId="0" xfId="3" applyFont="1" applyFill="1" applyBorder="1"/>
    <xf numFmtId="0" fontId="53" fillId="0" borderId="0" xfId="3" applyFont="1" applyFill="1" applyBorder="1"/>
    <xf numFmtId="0" fontId="53" fillId="0" borderId="0" xfId="3" applyFont="1" applyFill="1" applyBorder="1" applyAlignment="1">
      <alignment horizontal="right"/>
    </xf>
    <xf numFmtId="0" fontId="51" fillId="0" borderId="0" xfId="2" applyFont="1" applyFill="1" applyBorder="1">
      <alignment horizontal="right" vertical="center"/>
      <protection locked="0"/>
    </xf>
    <xf numFmtId="2" fontId="53" fillId="0" borderId="0" xfId="1" applyNumberFormat="1" applyFont="1" applyFill="1" applyBorder="1" applyAlignment="1">
      <alignment horizontal="right"/>
      <protection locked="0"/>
    </xf>
    <xf numFmtId="167" fontId="53" fillId="0" borderId="0" xfId="1" applyNumberFormat="1" applyFont="1" applyFill="1" applyBorder="1" applyAlignment="1">
      <alignment horizontal="left"/>
      <protection locked="0"/>
    </xf>
    <xf numFmtId="168" fontId="53" fillId="0" borderId="0" xfId="1" applyNumberFormat="1" applyFont="1" applyFill="1" applyBorder="1" applyAlignment="1">
      <alignment horizontal="right"/>
      <protection locked="0"/>
    </xf>
    <xf numFmtId="0" fontId="0" fillId="6" borderId="0" xfId="0" applyFill="1"/>
    <xf numFmtId="0" fontId="57" fillId="6" borderId="0" xfId="0" applyFont="1" applyFill="1"/>
    <xf numFmtId="0" fontId="25" fillId="6" borderId="0" xfId="0" applyFont="1" applyFill="1" applyBorder="1"/>
    <xf numFmtId="0" fontId="1" fillId="6" borderId="0" xfId="0" applyFont="1" applyFill="1" applyBorder="1"/>
    <xf numFmtId="0" fontId="49" fillId="6" borderId="17" xfId="0" applyFont="1" applyFill="1" applyBorder="1" applyAlignment="1">
      <alignment horizontal="center"/>
    </xf>
    <xf numFmtId="0" fontId="50" fillId="6" borderId="0" xfId="0" applyFont="1" applyFill="1" applyBorder="1" applyAlignment="1">
      <alignment horizontal="right"/>
    </xf>
    <xf numFmtId="0" fontId="49" fillId="0" borderId="0" xfId="0" applyFont="1" applyFill="1" applyBorder="1" applyAlignment="1">
      <alignment horizontal="center"/>
    </xf>
    <xf numFmtId="0" fontId="25" fillId="0" borderId="0" xfId="0" applyFont="1" applyFill="1"/>
    <xf numFmtId="0" fontId="1" fillId="0" borderId="0" xfId="0" applyFont="1" applyFill="1"/>
    <xf numFmtId="0" fontId="61" fillId="0" borderId="0" xfId="0" applyFont="1" applyFill="1"/>
    <xf numFmtId="0" fontId="51" fillId="0" borderId="1" xfId="2" applyFill="1">
      <alignment horizontal="right" vertical="center"/>
      <protection locked="0"/>
    </xf>
    <xf numFmtId="1" fontId="53" fillId="0" borderId="0" xfId="1" applyNumberFormat="1" applyFont="1" applyFill="1" applyAlignment="1">
      <alignment horizontal="right"/>
      <protection locked="0"/>
    </xf>
    <xf numFmtId="0" fontId="54" fillId="0" borderId="0" xfId="3" applyFont="1" applyFill="1"/>
    <xf numFmtId="0" fontId="53" fillId="0" borderId="0" xfId="3" applyFont="1" applyFill="1"/>
    <xf numFmtId="0" fontId="53" fillId="0" borderId="0" xfId="3" applyFont="1" applyFill="1" applyAlignment="1">
      <alignment horizontal="right"/>
    </xf>
    <xf numFmtId="0" fontId="51" fillId="0" borderId="1" xfId="2" applyFont="1" applyFill="1">
      <alignment horizontal="right" vertical="center"/>
      <protection locked="0"/>
    </xf>
    <xf numFmtId="2" fontId="53" fillId="0" borderId="0" xfId="1" applyNumberFormat="1" applyFont="1" applyFill="1" applyAlignment="1">
      <alignment horizontal="right"/>
      <protection locked="0"/>
    </xf>
    <xf numFmtId="167" fontId="53" fillId="0" borderId="0" xfId="1" applyNumberFormat="1" applyFont="1" applyFill="1" applyAlignment="1">
      <alignment horizontal="left"/>
      <protection locked="0"/>
    </xf>
    <xf numFmtId="0" fontId="49" fillId="7" borderId="17" xfId="0" applyFont="1" applyFill="1" applyBorder="1" applyAlignment="1">
      <alignment horizontal="center"/>
    </xf>
    <xf numFmtId="3" fontId="50" fillId="0" borderId="0" xfId="0" applyNumberFormat="1" applyFont="1" applyFill="1" applyBorder="1" applyAlignment="1">
      <alignment horizontal="right"/>
    </xf>
    <xf numFmtId="0" fontId="62" fillId="0" borderId="19" xfId="0" applyFont="1" applyFill="1" applyBorder="1" applyAlignment="1">
      <alignment horizontal="center"/>
    </xf>
    <xf numFmtId="0" fontId="62" fillId="0" borderId="21" xfId="0" applyFont="1" applyFill="1" applyBorder="1"/>
    <xf numFmtId="0" fontId="63" fillId="0" borderId="5" xfId="0" applyFont="1" applyFill="1" applyBorder="1"/>
    <xf numFmtId="0" fontId="63" fillId="0" borderId="0" xfId="0" applyFont="1" applyFill="1" applyBorder="1"/>
    <xf numFmtId="0" fontId="63" fillId="0" borderId="4" xfId="0" applyFont="1" applyFill="1" applyBorder="1"/>
    <xf numFmtId="0" fontId="62" fillId="0" borderId="6" xfId="0" applyFont="1" applyFill="1" applyBorder="1" applyAlignment="1">
      <alignment horizontal="center"/>
    </xf>
    <xf numFmtId="168" fontId="64" fillId="0" borderId="6" xfId="1" applyNumberFormat="1" applyFont="1" applyFill="1" applyBorder="1" applyAlignment="1">
      <alignment horizontal="right"/>
      <protection locked="0"/>
    </xf>
    <xf numFmtId="2" fontId="64" fillId="0" borderId="6" xfId="1" applyNumberFormat="1" applyFont="1" applyFill="1" applyBorder="1" applyAlignment="1">
      <alignment horizontal="right"/>
      <protection locked="0"/>
    </xf>
    <xf numFmtId="167" fontId="64" fillId="0" borderId="4" xfId="1" applyNumberFormat="1" applyFont="1" applyFill="1" applyBorder="1" applyAlignment="1">
      <alignment horizontal="left"/>
      <protection locked="0"/>
    </xf>
    <xf numFmtId="0" fontId="63" fillId="0" borderId="7" xfId="0" applyFont="1" applyFill="1" applyBorder="1"/>
    <xf numFmtId="0" fontId="62" fillId="0" borderId="8" xfId="0" applyFont="1" applyFill="1" applyBorder="1" applyAlignment="1">
      <alignment horizontal="center"/>
    </xf>
    <xf numFmtId="2" fontId="64" fillId="0" borderId="8" xfId="1" applyNumberFormat="1" applyFont="1" applyFill="1" applyBorder="1" applyAlignment="1">
      <alignment horizontal="right"/>
      <protection locked="0"/>
    </xf>
    <xf numFmtId="168" fontId="64" fillId="0" borderId="8" xfId="1" applyNumberFormat="1" applyFont="1" applyFill="1" applyBorder="1" applyAlignment="1">
      <alignment horizontal="right"/>
      <protection locked="0"/>
    </xf>
    <xf numFmtId="167" fontId="64" fillId="0" borderId="10" xfId="1" applyNumberFormat="1" applyFont="1" applyFill="1" applyBorder="1" applyAlignment="1">
      <alignment horizontal="left"/>
      <protection locked="0"/>
    </xf>
    <xf numFmtId="0" fontId="49" fillId="4" borderId="0" xfId="0" applyFont="1" applyFill="1" applyBorder="1" applyAlignment="1">
      <alignment horizontal="center"/>
    </xf>
    <xf numFmtId="0" fontId="63" fillId="0" borderId="22" xfId="0" applyFont="1" applyFill="1" applyBorder="1"/>
    <xf numFmtId="0" fontId="62" fillId="0" borderId="25" xfId="0" applyFont="1" applyFill="1" applyBorder="1"/>
    <xf numFmtId="0" fontId="62" fillId="0" borderId="26" xfId="0" applyFont="1" applyFill="1" applyBorder="1"/>
    <xf numFmtId="0" fontId="62" fillId="0" borderId="27" xfId="0" applyFont="1" applyFill="1" applyBorder="1" applyAlignment="1">
      <alignment horizontal="center"/>
    </xf>
    <xf numFmtId="0" fontId="62" fillId="0" borderId="28" xfId="0" applyFont="1" applyFill="1" applyBorder="1"/>
    <xf numFmtId="0" fontId="1" fillId="2" borderId="0" xfId="0" applyFont="1" applyFill="1"/>
    <xf numFmtId="168" fontId="53" fillId="0" borderId="0" xfId="1" applyNumberFormat="1" applyFont="1" applyFill="1" applyAlignment="1">
      <alignment horizontal="right"/>
      <protection locked="0"/>
    </xf>
    <xf numFmtId="0" fontId="57" fillId="0" borderId="0" xfId="0" applyFont="1" applyFill="1" applyBorder="1" applyAlignment="1">
      <alignment horizontal="center"/>
    </xf>
    <xf numFmtId="2" fontId="63" fillId="0" borderId="6" xfId="0" applyNumberFormat="1" applyFont="1" applyFill="1" applyBorder="1"/>
    <xf numFmtId="2" fontId="63" fillId="0" borderId="4" xfId="0" applyNumberFormat="1" applyFont="1" applyFill="1" applyBorder="1"/>
    <xf numFmtId="2" fontId="64" fillId="0" borderId="4" xfId="1" applyNumberFormat="1" applyFont="1" applyFill="1" applyBorder="1" applyAlignment="1">
      <alignment horizontal="left"/>
      <protection locked="0"/>
    </xf>
    <xf numFmtId="2" fontId="65" fillId="0" borderId="6" xfId="1" applyNumberFormat="1" applyFont="1" applyFill="1" applyBorder="1" applyAlignment="1">
      <alignment horizontal="right"/>
      <protection locked="0"/>
    </xf>
    <xf numFmtId="0" fontId="62" fillId="0" borderId="25" xfId="0" applyFont="1" applyFill="1" applyBorder="1" applyAlignment="1">
      <alignment horizontal="center"/>
    </xf>
    <xf numFmtId="0" fontId="62" fillId="0" borderId="24" xfId="0" applyFont="1" applyFill="1" applyBorder="1"/>
    <xf numFmtId="168" fontId="64" fillId="0" borderId="22" xfId="1" applyNumberFormat="1" applyFont="1" applyFill="1" applyBorder="1" applyAlignment="1">
      <alignment horizontal="right"/>
      <protection locked="0"/>
    </xf>
    <xf numFmtId="168" fontId="65" fillId="0" borderId="22" xfId="1" applyNumberFormat="1" applyFont="1" applyFill="1" applyBorder="1" applyAlignment="1">
      <alignment horizontal="right"/>
      <protection locked="0"/>
    </xf>
    <xf numFmtId="168" fontId="64" fillId="0" borderId="23" xfId="1" applyNumberFormat="1" applyFont="1" applyFill="1" applyBorder="1" applyAlignment="1">
      <alignment horizontal="right"/>
      <protection locked="0"/>
    </xf>
    <xf numFmtId="2" fontId="65" fillId="0" borderId="8" xfId="1" applyNumberFormat="1" applyFont="1" applyFill="1" applyBorder="1" applyAlignment="1">
      <alignment horizontal="right"/>
      <protection locked="0"/>
    </xf>
    <xf numFmtId="168" fontId="65" fillId="0" borderId="23" xfId="1" applyNumberFormat="1" applyFont="1" applyFill="1" applyBorder="1" applyAlignment="1">
      <alignment horizontal="right"/>
      <protection locked="0"/>
    </xf>
    <xf numFmtId="2" fontId="63" fillId="0" borderId="8" xfId="0" applyNumberFormat="1" applyFont="1" applyFill="1" applyBorder="1"/>
    <xf numFmtId="2" fontId="63" fillId="0" borderId="10" xfId="0" applyNumberFormat="1" applyFont="1" applyFill="1" applyBorder="1"/>
    <xf numFmtId="0" fontId="62" fillId="0" borderId="29" xfId="0" applyFont="1" applyFill="1" applyBorder="1"/>
    <xf numFmtId="0" fontId="66" fillId="0" borderId="4" xfId="0" applyFont="1" applyFill="1" applyBorder="1"/>
    <xf numFmtId="0" fontId="62" fillId="0" borderId="5" xfId="0" applyFont="1" applyFill="1" applyBorder="1" applyAlignment="1">
      <alignment horizontal="center"/>
    </xf>
    <xf numFmtId="0" fontId="63" fillId="0" borderId="25" xfId="0" applyFont="1" applyBorder="1"/>
    <xf numFmtId="0" fontId="63" fillId="0" borderId="26" xfId="0" applyFont="1" applyBorder="1"/>
    <xf numFmtId="0" fontId="63" fillId="0" borderId="5" xfId="0" applyFont="1" applyBorder="1"/>
    <xf numFmtId="0" fontId="62" fillId="0" borderId="22" xfId="0" applyFont="1" applyFill="1" applyBorder="1" applyAlignment="1">
      <alignment horizontal="center"/>
    </xf>
    <xf numFmtId="2" fontId="64" fillId="0" borderId="0" xfId="1" applyNumberFormat="1" applyFont="1" applyFill="1" applyBorder="1" applyAlignment="1">
      <alignment horizontal="right"/>
      <protection locked="0"/>
    </xf>
    <xf numFmtId="0" fontId="63" fillId="0" borderId="7" xfId="0" applyFont="1" applyBorder="1"/>
    <xf numFmtId="0" fontId="62" fillId="0" borderId="23" xfId="0" applyFont="1" applyFill="1" applyBorder="1" applyAlignment="1">
      <alignment horizontal="center"/>
    </xf>
    <xf numFmtId="2" fontId="64" fillId="0" borderId="9" xfId="1" applyNumberFormat="1" applyFont="1" applyFill="1" applyBorder="1" applyAlignment="1">
      <alignment horizontal="right"/>
      <protection locked="0"/>
    </xf>
    <xf numFmtId="0" fontId="63" fillId="0" borderId="24" xfId="0" applyFont="1" applyBorder="1"/>
    <xf numFmtId="0" fontId="62" fillId="0" borderId="30" xfId="0" applyFont="1" applyFill="1" applyBorder="1" applyAlignment="1">
      <alignment horizontal="center"/>
    </xf>
    <xf numFmtId="0" fontId="57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62" fillId="0" borderId="2" xfId="0" applyFont="1" applyFill="1" applyBorder="1"/>
    <xf numFmtId="0" fontId="67" fillId="0" borderId="19" xfId="0" applyFont="1" applyFill="1" applyBorder="1" applyAlignment="1">
      <alignment horizontal="center"/>
    </xf>
    <xf numFmtId="0" fontId="67" fillId="0" borderId="28" xfId="0" applyFont="1" applyFill="1" applyBorder="1"/>
    <xf numFmtId="0" fontId="67" fillId="0" borderId="21" xfId="0" applyFont="1" applyFill="1" applyBorder="1"/>
    <xf numFmtId="0" fontId="68" fillId="0" borderId="5" xfId="0" applyFont="1" applyFill="1" applyBorder="1"/>
    <xf numFmtId="0" fontId="67" fillId="0" borderId="6" xfId="0" applyFont="1" applyFill="1" applyBorder="1" applyAlignment="1">
      <alignment horizontal="center"/>
    </xf>
    <xf numFmtId="2" fontId="69" fillId="0" borderId="6" xfId="1" applyNumberFormat="1" applyFont="1" applyFill="1" applyBorder="1" applyAlignment="1">
      <alignment horizontal="right"/>
      <protection locked="0"/>
    </xf>
    <xf numFmtId="0" fontId="68" fillId="0" borderId="4" xfId="0" applyFont="1" applyFill="1" applyBorder="1"/>
    <xf numFmtId="0" fontId="68" fillId="0" borderId="7" xfId="0" applyFont="1" applyFill="1" applyBorder="1"/>
    <xf numFmtId="0" fontId="67" fillId="0" borderId="8" xfId="0" applyFont="1" applyFill="1" applyBorder="1" applyAlignment="1">
      <alignment horizontal="center"/>
    </xf>
    <xf numFmtId="2" fontId="69" fillId="0" borderId="8" xfId="1" applyNumberFormat="1" applyFont="1" applyFill="1" applyBorder="1" applyAlignment="1">
      <alignment horizontal="right"/>
      <protection locked="0"/>
    </xf>
    <xf numFmtId="0" fontId="70" fillId="0" borderId="29" xfId="0" applyFont="1" applyFill="1" applyBorder="1"/>
    <xf numFmtId="0" fontId="70" fillId="0" borderId="28" xfId="0" applyFont="1" applyFill="1" applyBorder="1"/>
    <xf numFmtId="0" fontId="70" fillId="0" borderId="21" xfId="0" applyFont="1" applyFill="1" applyBorder="1"/>
    <xf numFmtId="0" fontId="70" fillId="0" borderId="27" xfId="0" applyFont="1" applyFill="1" applyBorder="1" applyAlignment="1">
      <alignment horizontal="center"/>
    </xf>
    <xf numFmtId="0" fontId="70" fillId="0" borderId="25" xfId="0" applyFont="1" applyFill="1" applyBorder="1"/>
    <xf numFmtId="0" fontId="70" fillId="0" borderId="25" xfId="0" applyFont="1" applyFill="1" applyBorder="1" applyAlignment="1">
      <alignment horizontal="center"/>
    </xf>
    <xf numFmtId="0" fontId="70" fillId="0" borderId="24" xfId="0" applyFont="1" applyFill="1" applyBorder="1"/>
    <xf numFmtId="0" fontId="70" fillId="0" borderId="26" xfId="0" applyFont="1" applyFill="1" applyBorder="1"/>
    <xf numFmtId="0" fontId="70" fillId="0" borderId="6" xfId="0" applyFont="1" applyFill="1" applyBorder="1" applyAlignment="1">
      <alignment horizontal="center"/>
    </xf>
    <xf numFmtId="0" fontId="70" fillId="0" borderId="8" xfId="0" applyFont="1" applyFill="1" applyBorder="1" applyAlignment="1">
      <alignment horizontal="center"/>
    </xf>
    <xf numFmtId="0" fontId="70" fillId="0" borderId="5" xfId="0" applyFont="1" applyFill="1" applyBorder="1"/>
    <xf numFmtId="2" fontId="70" fillId="0" borderId="6" xfId="1" applyNumberFormat="1" applyFont="1" applyFill="1" applyBorder="1" applyAlignment="1">
      <alignment horizontal="right"/>
      <protection locked="0"/>
    </xf>
    <xf numFmtId="168" fontId="70" fillId="0" borderId="22" xfId="1" applyNumberFormat="1" applyFont="1" applyFill="1" applyBorder="1" applyAlignment="1">
      <alignment horizontal="right"/>
      <protection locked="0"/>
    </xf>
    <xf numFmtId="0" fontId="70" fillId="0" borderId="4" xfId="0" applyFont="1" applyFill="1" applyBorder="1"/>
    <xf numFmtId="2" fontId="70" fillId="0" borderId="6" xfId="0" applyNumberFormat="1" applyFont="1" applyFill="1" applyBorder="1"/>
    <xf numFmtId="2" fontId="70" fillId="0" borderId="4" xfId="0" applyNumberFormat="1" applyFont="1" applyFill="1" applyBorder="1"/>
    <xf numFmtId="2" fontId="70" fillId="0" borderId="4" xfId="1" applyNumberFormat="1" applyFont="1" applyFill="1" applyBorder="1" applyAlignment="1">
      <alignment horizontal="left"/>
      <protection locked="0"/>
    </xf>
    <xf numFmtId="0" fontId="70" fillId="0" borderId="7" xfId="0" applyFont="1" applyFill="1" applyBorder="1"/>
    <xf numFmtId="2" fontId="70" fillId="0" borderId="8" xfId="1" applyNumberFormat="1" applyFont="1" applyFill="1" applyBorder="1" applyAlignment="1">
      <alignment horizontal="right"/>
      <protection locked="0"/>
    </xf>
    <xf numFmtId="168" fontId="70" fillId="0" borderId="23" xfId="1" applyNumberFormat="1" applyFont="1" applyFill="1" applyBorder="1" applyAlignment="1">
      <alignment horizontal="right"/>
      <protection locked="0"/>
    </xf>
    <xf numFmtId="2" fontId="70" fillId="0" borderId="8" xfId="0" applyNumberFormat="1" applyFont="1" applyFill="1" applyBorder="1"/>
    <xf numFmtId="2" fontId="70" fillId="0" borderId="10" xfId="0" applyNumberFormat="1" applyFont="1" applyFill="1" applyBorder="1"/>
    <xf numFmtId="0" fontId="70" fillId="0" borderId="19" xfId="0" applyFont="1" applyFill="1" applyBorder="1" applyAlignment="1">
      <alignment horizontal="left"/>
    </xf>
    <xf numFmtId="0" fontId="67" fillId="0" borderId="20" xfId="0" applyFont="1" applyFill="1" applyBorder="1" applyAlignment="1">
      <alignment horizontal="center"/>
    </xf>
    <xf numFmtId="0" fontId="68" fillId="0" borderId="0" xfId="0" applyFont="1" applyFill="1" applyBorder="1"/>
    <xf numFmtId="2" fontId="69" fillId="0" borderId="22" xfId="1" applyNumberFormat="1" applyFont="1" applyFill="1" applyBorder="1" applyAlignment="1">
      <alignment horizontal="right"/>
      <protection locked="0"/>
    </xf>
    <xf numFmtId="168" fontId="69" fillId="0" borderId="6" xfId="1" applyNumberFormat="1" applyFont="1" applyFill="1" applyBorder="1" applyAlignment="1">
      <alignment horizontal="right"/>
      <protection locked="0"/>
    </xf>
    <xf numFmtId="0" fontId="68" fillId="0" borderId="22" xfId="0" applyFont="1" applyFill="1" applyBorder="1"/>
    <xf numFmtId="0" fontId="68" fillId="0" borderId="6" xfId="0" applyFont="1" applyFill="1" applyBorder="1"/>
    <xf numFmtId="167" fontId="69" fillId="0" borderId="4" xfId="1" applyNumberFormat="1" applyFont="1" applyFill="1" applyBorder="1" applyAlignment="1">
      <alignment horizontal="left"/>
      <protection locked="0"/>
    </xf>
    <xf numFmtId="0" fontId="68" fillId="0" borderId="9" xfId="0" applyFont="1" applyFill="1" applyBorder="1"/>
    <xf numFmtId="2" fontId="69" fillId="0" borderId="23" xfId="1" applyNumberFormat="1" applyFont="1" applyFill="1" applyBorder="1" applyAlignment="1">
      <alignment horizontal="right"/>
      <protection locked="0"/>
    </xf>
    <xf numFmtId="168" fontId="69" fillId="0" borderId="8" xfId="1" applyNumberFormat="1" applyFont="1" applyFill="1" applyBorder="1" applyAlignment="1">
      <alignment horizontal="right"/>
      <protection locked="0"/>
    </xf>
    <xf numFmtId="167" fontId="69" fillId="0" borderId="10" xfId="1" applyNumberFormat="1" applyFont="1" applyFill="1" applyBorder="1" applyAlignment="1">
      <alignment horizontal="left"/>
      <protection locked="0"/>
    </xf>
    <xf numFmtId="0" fontId="67" fillId="0" borderId="18" xfId="0" applyFont="1" applyFill="1" applyBorder="1" applyAlignment="1">
      <alignment horizontal="center"/>
    </xf>
    <xf numFmtId="0" fontId="67" fillId="0" borderId="31" xfId="0" applyFont="1" applyFill="1" applyBorder="1" applyAlignment="1">
      <alignment horizontal="center"/>
    </xf>
    <xf numFmtId="0" fontId="67" fillId="0" borderId="32" xfId="0" applyFont="1" applyFill="1" applyBorder="1"/>
    <xf numFmtId="0" fontId="67" fillId="0" borderId="32" xfId="0" applyFont="1" applyFill="1" applyBorder="1" applyAlignment="1">
      <alignment horizontal="center"/>
    </xf>
    <xf numFmtId="0" fontId="67" fillId="0" borderId="33" xfId="0" applyFont="1" applyFill="1" applyBorder="1"/>
    <xf numFmtId="0" fontId="67" fillId="0" borderId="34" xfId="0" applyFont="1" applyFill="1" applyBorder="1"/>
  </cellXfs>
  <cellStyles count="5">
    <cellStyle name="Data" xfId="1"/>
    <cellStyle name="LabelLeft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7457705670196089E-2"/>
          <c:w val="0.59583454556181958"/>
          <c:h val="0.80000132415473413"/>
        </c:manualLayout>
      </c:layout>
      <c:lineChart>
        <c:grouping val="standard"/>
        <c:varyColors val="0"/>
        <c:ser>
          <c:idx val="0"/>
          <c:order val="0"/>
          <c:tx>
            <c:strRef>
              <c:f>Sheet5!$B$2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Sheet5!$A$4:$A$9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Sheet5!$B$4:$B$9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</c:f>
              <c:strCache>
                <c:ptCount val="1"/>
                <c:pt idx="0">
                  <c:v>ROWped</c:v>
                </c:pt>
              </c:strCache>
            </c:strRef>
          </c:tx>
          <c:marker>
            <c:symbol val="none"/>
          </c:marker>
          <c:cat>
            <c:strRef>
              <c:f>Sheet5!$A$4:$A$9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Sheet5!$C$4:$C$9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90944"/>
        <c:axId val="113088384"/>
      </c:lineChart>
      <c:catAx>
        <c:axId val="11149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088384"/>
        <c:crosses val="autoZero"/>
        <c:auto val="1"/>
        <c:lblAlgn val="ctr"/>
        <c:lblOffset val="100"/>
        <c:noMultiLvlLbl val="0"/>
      </c:catAx>
      <c:valAx>
        <c:axId val="1130883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11490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68541666666666656"/>
          <c:y val="0.32013201320132012"/>
          <c:w val="0.30416666666666681"/>
          <c:h val="0.141914191419141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Comparsion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Sheet5!$B$151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Sheet5!$A$152:$A$157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Sheet5!$B$152:$B$157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Sheet5!$C$151</c:f>
              <c:strCache>
                <c:ptCount val="1"/>
                <c:pt idx="0">
                  <c:v>Xwalks</c:v>
                </c:pt>
              </c:strCache>
            </c:strRef>
          </c:tx>
          <c:marker>
            <c:symbol val="none"/>
          </c:marker>
          <c:cat>
            <c:strRef>
              <c:f>Sheet5!$A$152:$A$157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Sheet5!$C$152:$C$157</c:f>
              <c:numCache>
                <c:formatCode>General</c:formatCode>
                <c:ptCount val="6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70880"/>
        <c:axId val="55372416"/>
      </c:lineChart>
      <c:catAx>
        <c:axId val="5537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372416"/>
        <c:crosses val="autoZero"/>
        <c:auto val="1"/>
        <c:lblAlgn val="ctr"/>
        <c:lblOffset val="100"/>
        <c:noMultiLvlLbl val="0"/>
      </c:catAx>
      <c:valAx>
        <c:axId val="553724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370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Sheet5!$B$167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Sheet5!$A$168:$A$173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Sheet5!$B$168:$B$173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Sheet5!$C$167</c:f>
              <c:strCache>
                <c:ptCount val="1"/>
                <c:pt idx="0">
                  <c:v>Idensity</c:v>
                </c:pt>
              </c:strCache>
            </c:strRef>
          </c:tx>
          <c:marker>
            <c:symbol val="none"/>
          </c:marker>
          <c:cat>
            <c:strRef>
              <c:f>Sheet5!$A$168:$A$173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Sheet5!$C$168:$C$173</c:f>
              <c:numCache>
                <c:formatCode>General</c:formatCode>
                <c:ptCount val="6"/>
                <c:pt idx="0">
                  <c:v>5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76224"/>
        <c:axId val="55477760"/>
      </c:lineChart>
      <c:catAx>
        <c:axId val="5547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77760"/>
        <c:crosses val="autoZero"/>
        <c:auto val="1"/>
        <c:lblAlgn val="ctr"/>
        <c:lblOffset val="100"/>
        <c:noMultiLvlLbl val="0"/>
      </c:catAx>
      <c:valAx>
        <c:axId val="554777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476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Sheet5!$B$184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Sheet5!$A$185:$A$190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Sheet5!$B$185:$B$190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Sheet5!$C$184</c:f>
              <c:strCache>
                <c:ptCount val="1"/>
                <c:pt idx="0">
                  <c:v>TRon</c:v>
                </c:pt>
              </c:strCache>
            </c:strRef>
          </c:tx>
          <c:marker>
            <c:symbol val="none"/>
          </c:marker>
          <c:cat>
            <c:strRef>
              <c:f>Sheet5!$A$185:$A$190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Sheet5!$C$185:$C$190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07584"/>
        <c:axId val="55509376"/>
      </c:lineChart>
      <c:catAx>
        <c:axId val="5550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09376"/>
        <c:crosses val="autoZero"/>
        <c:auto val="1"/>
        <c:lblAlgn val="ctr"/>
        <c:lblOffset val="100"/>
        <c:noMultiLvlLbl val="0"/>
      </c:catAx>
      <c:valAx>
        <c:axId val="555093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50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r"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Sheet5!$B$200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Sheet5!$A$201:$A$206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Sheet5!$B$201:$B$206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Sheet5!$C$200</c:f>
              <c:strCache>
                <c:ptCount val="1"/>
                <c:pt idx="0">
                  <c:v>TRadj</c:v>
                </c:pt>
              </c:strCache>
            </c:strRef>
          </c:tx>
          <c:marker>
            <c:symbol val="none"/>
          </c:marker>
          <c:cat>
            <c:strRef>
              <c:f>Sheet5!$A$201:$A$206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Sheet5!$C$201:$C$206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3296"/>
        <c:axId val="55544832"/>
      </c:lineChart>
      <c:catAx>
        <c:axId val="5554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44832"/>
        <c:crosses val="autoZero"/>
        <c:auto val="1"/>
        <c:lblAlgn val="ctr"/>
        <c:lblOffset val="100"/>
        <c:noMultiLvlLbl val="0"/>
      </c:catAx>
      <c:valAx>
        <c:axId val="555448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543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Sheet5!$B$216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Sheet5!$A$217:$A$222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Sheet5!$B$217:$B$222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Sheet5!$C$216</c:f>
              <c:strCache>
                <c:ptCount val="1"/>
                <c:pt idx="0">
                  <c:v>REGrail</c:v>
                </c:pt>
              </c:strCache>
            </c:strRef>
          </c:tx>
          <c:marker>
            <c:symbol val="none"/>
          </c:marker>
          <c:cat>
            <c:strRef>
              <c:f>Sheet5!$A$217:$A$222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Sheet5!$C$217:$C$222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70816"/>
        <c:axId val="55572352"/>
      </c:lineChart>
      <c:catAx>
        <c:axId val="5557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72352"/>
        <c:crosses val="autoZero"/>
        <c:auto val="1"/>
        <c:lblAlgn val="ctr"/>
        <c:lblOffset val="100"/>
        <c:noMultiLvlLbl val="0"/>
      </c:catAx>
      <c:valAx>
        <c:axId val="555723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570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Sheet5!$B$232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Sheet5!$A$233:$A$238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Sheet5!$B$233:$B$238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Sheet5!$C$232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Sheet5!$A$233:$A$238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Sheet5!$C$233:$C$238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75904"/>
        <c:axId val="55681792"/>
      </c:lineChart>
      <c:catAx>
        <c:axId val="5567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681792"/>
        <c:crosses val="autoZero"/>
        <c:auto val="1"/>
        <c:lblAlgn val="ctr"/>
        <c:lblOffset val="100"/>
        <c:noMultiLvlLbl val="0"/>
      </c:catAx>
      <c:valAx>
        <c:axId val="556817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675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</a:t>
            </a:r>
            <a:r>
              <a:rPr lang="en-US" baseline="0"/>
              <a:t> k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583454556181958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Sheet5!$B$248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Sheet5!$A$249:$A$254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Sheet5!$B$249:$B$254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Sheet5!$C$248</c:f>
              <c:strCache>
                <c:ptCount val="1"/>
                <c:pt idx="0">
                  <c:v>STscp</c:v>
                </c:pt>
              </c:strCache>
            </c:strRef>
          </c:tx>
          <c:marker>
            <c:symbol val="none"/>
          </c:marker>
          <c:cat>
            <c:strRef>
              <c:f>Sheet5!$A$249:$A$254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Sheet5!$C$249:$C$254</c:f>
              <c:numCache>
                <c:formatCode>General</c:formatCode>
                <c:ptCount val="6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03424"/>
        <c:axId val="55704960"/>
      </c:lineChart>
      <c:catAx>
        <c:axId val="5570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04960"/>
        <c:crosses val="autoZero"/>
        <c:auto val="1"/>
        <c:lblAlgn val="ctr"/>
        <c:lblOffset val="100"/>
        <c:noMultiLvlLbl val="0"/>
      </c:catAx>
      <c:valAx>
        <c:axId val="557049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703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Sheet5!$B$266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Sheet5!$A$267:$A$272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Sheet5!$B$267:$B$272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Sheet5!$C$266</c:f>
              <c:strCache>
                <c:ptCount val="1"/>
                <c:pt idx="0">
                  <c:v>DESIGN</c:v>
                </c:pt>
              </c:strCache>
            </c:strRef>
          </c:tx>
          <c:marker>
            <c:symbol val="none"/>
          </c:marker>
          <c:cat>
            <c:strRef>
              <c:f>Sheet5!$A$267:$A$272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Sheet5!$C$267:$C$272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43232"/>
        <c:axId val="55744768"/>
      </c:lineChart>
      <c:catAx>
        <c:axId val="5574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44768"/>
        <c:crosses val="autoZero"/>
        <c:auto val="1"/>
        <c:lblAlgn val="ctr"/>
        <c:lblOffset val="100"/>
        <c:noMultiLvlLbl val="0"/>
      </c:catAx>
      <c:valAx>
        <c:axId val="557447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743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8749999999999998"/>
          <c:y val="0.31141868512110737"/>
          <c:w val="0.19375000000000001"/>
          <c:h val="0.1660899653979239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Comparsion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583454556181958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Sheet5!$B$281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Sheet5!$A$282:$A$287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Sheet5!$B$282:$B$287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Sheet5!$C$281</c:f>
              <c:strCache>
                <c:ptCount val="1"/>
                <c:pt idx="0">
                  <c:v>MVopps</c:v>
                </c:pt>
              </c:strCache>
            </c:strRef>
          </c:tx>
          <c:marker>
            <c:symbol val="none"/>
          </c:marker>
          <c:cat>
            <c:strRef>
              <c:f>Sheet5!$A$282:$A$287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Sheet5!$C$282:$C$287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68192"/>
        <c:axId val="55769728"/>
      </c:lineChart>
      <c:catAx>
        <c:axId val="5576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69728"/>
        <c:crosses val="autoZero"/>
        <c:auto val="1"/>
        <c:lblAlgn val="ctr"/>
        <c:lblOffset val="100"/>
        <c:noMultiLvlLbl val="0"/>
      </c:catAx>
      <c:valAx>
        <c:axId val="557697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76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Sheet5!$B$300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Sheet5!$A$301:$A$306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Sheet5!$B$301:$B$306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Sheet5!$C$300</c:f>
              <c:strCache>
                <c:ptCount val="1"/>
                <c:pt idx="0">
                  <c:v>ROWped</c:v>
                </c:pt>
              </c:strCache>
            </c:strRef>
          </c:tx>
          <c:marker>
            <c:symbol val="none"/>
          </c:marker>
          <c:cat>
            <c:strRef>
              <c:f>Sheet5!$A$301:$A$306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Sheet5!$C$301:$C$306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16576"/>
        <c:axId val="55818112"/>
      </c:lineChart>
      <c:catAx>
        <c:axId val="55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18112"/>
        <c:crosses val="autoZero"/>
        <c:auto val="1"/>
        <c:lblAlgn val="ctr"/>
        <c:lblOffset val="100"/>
        <c:noMultiLvlLbl val="0"/>
      </c:catAx>
      <c:valAx>
        <c:axId val="558181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816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9791666666666661"/>
          <c:y val="0.34256055363321797"/>
          <c:w val="0.1833333333333334"/>
          <c:h val="0.166089965397923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4585987261146501E-2"/>
          <c:w val="0.59583454556181958"/>
          <c:h val="0.81210191082802563"/>
        </c:manualLayout>
      </c:layout>
      <c:lineChart>
        <c:grouping val="standard"/>
        <c:varyColors val="0"/>
        <c:ser>
          <c:idx val="0"/>
          <c:order val="0"/>
          <c:tx>
            <c:strRef>
              <c:f>Sheet5!$B$54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Sheet5!$A$55:$A$60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Sheet5!$B$55:$B$60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Sheet5!$C$54</c:f>
              <c:strCache>
                <c:ptCount val="1"/>
                <c:pt idx="0">
                  <c:v>POPEMP</c:v>
                </c:pt>
              </c:strCache>
            </c:strRef>
          </c:tx>
          <c:marker>
            <c:symbol val="none"/>
          </c:marker>
          <c:cat>
            <c:strRef>
              <c:f>Sheet5!$A$55:$A$60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Sheet5!$C$55:$C$60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79712"/>
        <c:axId val="116244480"/>
      </c:lineChart>
      <c:catAx>
        <c:axId val="11457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244480"/>
        <c:crosses val="autoZero"/>
        <c:auto val="1"/>
        <c:lblAlgn val="ctr"/>
        <c:lblOffset val="100"/>
        <c:noMultiLvlLbl val="0"/>
      </c:catAx>
      <c:valAx>
        <c:axId val="116244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14579712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>
        <c:manualLayout>
          <c:xMode val="edge"/>
          <c:yMode val="edge"/>
          <c:x val="0.78750153105861753"/>
          <c:y val="0.42675159235668791"/>
          <c:w val="0.19375043744531931"/>
          <c:h val="0.1528662420382165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625123342129206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Sheet5!$B$316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Sheet5!$A$317:$A$322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Sheet5!$B$317:$B$322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Sheet5!$C$316</c:f>
              <c:strCache>
                <c:ptCount val="1"/>
                <c:pt idx="0">
                  <c:v>POP</c:v>
                </c:pt>
              </c:strCache>
            </c:strRef>
          </c:tx>
          <c:marker>
            <c:symbol val="none"/>
          </c:marker>
          <c:cat>
            <c:strRef>
              <c:f>Sheet5!$A$317:$A$322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Sheet5!$C$317:$C$322</c:f>
              <c:numCache>
                <c:formatCode>#,##0</c:formatCode>
                <c:ptCount val="6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46016"/>
        <c:axId val="55847552"/>
      </c:lineChart>
      <c:catAx>
        <c:axId val="5584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47552"/>
        <c:crosses val="autoZero"/>
        <c:auto val="1"/>
        <c:lblAlgn val="ctr"/>
        <c:lblOffset val="100"/>
        <c:noMultiLvlLbl val="0"/>
      </c:catAx>
      <c:valAx>
        <c:axId val="558475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84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Sheet5!$B$333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Sheet5!$A$334:$A$339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Sheet5!$B$334:$B$339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Sheet5!$C$333</c:f>
              <c:strCache>
                <c:ptCount val="1"/>
                <c:pt idx="0">
                  <c:v>EMP</c:v>
                </c:pt>
              </c:strCache>
            </c:strRef>
          </c:tx>
          <c:marker>
            <c:symbol val="none"/>
          </c:marker>
          <c:cat>
            <c:strRef>
              <c:f>Sheet5!$A$334:$A$339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Sheet5!$C$334:$C$339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77632"/>
        <c:axId val="55879168"/>
      </c:lineChart>
      <c:catAx>
        <c:axId val="5587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79168"/>
        <c:crosses val="autoZero"/>
        <c:auto val="1"/>
        <c:lblAlgn val="ctr"/>
        <c:lblOffset val="100"/>
        <c:noMultiLvlLbl val="0"/>
      </c:catAx>
      <c:valAx>
        <c:axId val="558791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877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Sheet5!$B$350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Sheet5!$A$351:$A$356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Sheet5!$B$351:$B$356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Sheet5!$C$350</c:f>
              <c:strCache>
                <c:ptCount val="1"/>
                <c:pt idx="0">
                  <c:v>POPEMP</c:v>
                </c:pt>
              </c:strCache>
            </c:strRef>
          </c:tx>
          <c:marker>
            <c:symbol val="none"/>
          </c:marker>
          <c:cat>
            <c:strRef>
              <c:f>Sheet5!$A$351:$A$356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Sheet5!$C$351:$C$356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78624"/>
        <c:axId val="55996800"/>
      </c:lineChart>
      <c:catAx>
        <c:axId val="5597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996800"/>
        <c:crosses val="autoZero"/>
        <c:auto val="1"/>
        <c:lblAlgn val="ctr"/>
        <c:lblOffset val="100"/>
        <c:noMultiLvlLbl val="0"/>
      </c:catAx>
      <c:valAx>
        <c:axId val="559968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978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625123342129206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Sheet5!$B$365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Sheet5!$A$366:$A$371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Sheet5!$B$366:$B$371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Sheet5!$C$365</c:f>
              <c:strCache>
                <c:ptCount val="1"/>
                <c:pt idx="0">
                  <c:v>AADT</c:v>
                </c:pt>
              </c:strCache>
            </c:strRef>
          </c:tx>
          <c:marker>
            <c:symbol val="none"/>
          </c:marker>
          <c:cat>
            <c:strRef>
              <c:f>Sheet5!$A$366:$A$371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Sheet5!$C$366:$C$371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14336"/>
        <c:axId val="56015872"/>
      </c:lineChart>
      <c:catAx>
        <c:axId val="560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015872"/>
        <c:crosses val="autoZero"/>
        <c:auto val="1"/>
        <c:lblAlgn val="ctr"/>
        <c:lblOffset val="100"/>
        <c:noMultiLvlLbl val="0"/>
      </c:catAx>
      <c:valAx>
        <c:axId val="560158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0143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9791666666666661"/>
          <c:y val="0.3402777777777779"/>
          <c:w val="0.1833333333333334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Correlation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625123342129206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Sheet5!$B$381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Sheet5!$A$382:$A$387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Sheet5!$B$382:$B$387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Sheet5!$C$381</c:f>
              <c:strCache>
                <c:ptCount val="1"/>
                <c:pt idx="0">
                  <c:v>MVspeeds</c:v>
                </c:pt>
              </c:strCache>
            </c:strRef>
          </c:tx>
          <c:marker>
            <c:symbol val="none"/>
          </c:marker>
          <c:cat>
            <c:strRef>
              <c:f>Sheet5!$A$382:$A$387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Sheet5!$C$382:$C$387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51200"/>
        <c:axId val="56052736"/>
      </c:lineChart>
      <c:catAx>
        <c:axId val="5605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052736"/>
        <c:crosses val="autoZero"/>
        <c:auto val="1"/>
        <c:lblAlgn val="ctr"/>
        <c:lblOffset val="100"/>
        <c:noMultiLvlLbl val="0"/>
      </c:catAx>
      <c:valAx>
        <c:axId val="560527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051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583454556181958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Sheet5!$B$397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Sheet5!$A$398:$A$403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Sheet5!$B$398:$B$403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Sheet5!$C$397</c:f>
              <c:strCache>
                <c:ptCount val="1"/>
                <c:pt idx="0">
                  <c:v>RESTfront</c:v>
                </c:pt>
              </c:strCache>
            </c:strRef>
          </c:tx>
          <c:marker>
            <c:symbol val="none"/>
          </c:marker>
          <c:cat>
            <c:strRef>
              <c:f>Sheet5!$A$398:$A$403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Sheet5!$C$398:$C$403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91008"/>
        <c:axId val="56092544"/>
      </c:lineChart>
      <c:catAx>
        <c:axId val="5609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092544"/>
        <c:crosses val="autoZero"/>
        <c:auto val="1"/>
        <c:lblAlgn val="ctr"/>
        <c:lblOffset val="100"/>
        <c:noMultiLvlLbl val="0"/>
      </c:catAx>
      <c:valAx>
        <c:axId val="560925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091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8749999999999998"/>
          <c:y val="0.3402777777777779"/>
          <c:w val="0.19375000000000001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625123342129206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Sheet5!$B$415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Sheet5!$A$416:$A$421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Sheet5!$B$416:$B$421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Sheet5!$C$415</c:f>
              <c:strCache>
                <c:ptCount val="1"/>
                <c:pt idx="0">
                  <c:v>RETfront</c:v>
                </c:pt>
              </c:strCache>
            </c:strRef>
          </c:tx>
          <c:marker>
            <c:symbol val="none"/>
          </c:marker>
          <c:cat>
            <c:strRef>
              <c:f>Sheet5!$A$416:$A$421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Sheet5!$C$416:$C$421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32352"/>
        <c:axId val="56133888"/>
      </c:lineChart>
      <c:catAx>
        <c:axId val="5613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133888"/>
        <c:crosses val="autoZero"/>
        <c:auto val="1"/>
        <c:lblAlgn val="ctr"/>
        <c:lblOffset val="100"/>
        <c:noMultiLvlLbl val="0"/>
      </c:catAx>
      <c:valAx>
        <c:axId val="561338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13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9791666666666661"/>
          <c:y val="0.3402777777777779"/>
          <c:w val="0.1833333333333334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375120798992509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Sheet5!$B$431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Sheet5!$A$432:$A$437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Sheet5!$B$432:$B$437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Sheet5!$C$431</c:f>
              <c:strCache>
                <c:ptCount val="1"/>
                <c:pt idx="0">
                  <c:v>RSRTfront</c:v>
                </c:pt>
              </c:strCache>
            </c:strRef>
          </c:tx>
          <c:marker>
            <c:symbol val="none"/>
          </c:marker>
          <c:cat>
            <c:strRef>
              <c:f>Sheet5!$A$432:$A$437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Sheet5!$C$432:$C$437</c:f>
              <c:numCache>
                <c:formatCode>General</c:formatCode>
                <c:ptCount val="6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61792"/>
        <c:axId val="56163328"/>
      </c:lineChart>
      <c:catAx>
        <c:axId val="5616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163328"/>
        <c:crosses val="autoZero"/>
        <c:auto val="1"/>
        <c:lblAlgn val="ctr"/>
        <c:lblOffset val="100"/>
        <c:noMultiLvlLbl val="0"/>
      </c:catAx>
      <c:valAx>
        <c:axId val="561633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161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541819772528421"/>
          <c:y val="0.41319590259550887"/>
          <c:w val="0.19791710411198596"/>
          <c:h val="0.1666673957421989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Sheet5!$B$449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Sheet5!$A$450:$A$455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Sheet5!$B$450:$B$455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Sheet5!$C$449</c:f>
              <c:strCache>
                <c:ptCount val="1"/>
                <c:pt idx="0">
                  <c:v>Xwalks</c:v>
                </c:pt>
              </c:strCache>
            </c:strRef>
          </c:tx>
          <c:marker>
            <c:symbol val="none"/>
          </c:marker>
          <c:cat>
            <c:strRef>
              <c:f>Sheet5!$A$450:$A$455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Sheet5!$C$450:$C$455</c:f>
              <c:numCache>
                <c:formatCode>General</c:formatCode>
                <c:ptCount val="6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63040"/>
        <c:axId val="56264576"/>
      </c:lineChart>
      <c:catAx>
        <c:axId val="5626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264576"/>
        <c:crosses val="autoZero"/>
        <c:auto val="1"/>
        <c:lblAlgn val="ctr"/>
        <c:lblOffset val="100"/>
        <c:noMultiLvlLbl val="0"/>
      </c:catAx>
      <c:valAx>
        <c:axId val="562645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263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625123342129206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Sheet5!$B$464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Sheet5!$A$465:$A$470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Sheet5!$B$465:$B$470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Sheet5!$C$464</c:f>
              <c:strCache>
                <c:ptCount val="1"/>
                <c:pt idx="0">
                  <c:v>Idensity</c:v>
                </c:pt>
              </c:strCache>
            </c:strRef>
          </c:tx>
          <c:marker>
            <c:symbol val="none"/>
          </c:marker>
          <c:cat>
            <c:strRef>
              <c:f>Sheet5!$A$465:$A$470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Sheet5!$C$465:$C$470</c:f>
              <c:numCache>
                <c:formatCode>General</c:formatCode>
                <c:ptCount val="6"/>
                <c:pt idx="0">
                  <c:v>5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94016"/>
        <c:axId val="56299904"/>
      </c:lineChart>
      <c:catAx>
        <c:axId val="5629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299904"/>
        <c:crosses val="autoZero"/>
        <c:auto val="1"/>
        <c:lblAlgn val="ctr"/>
        <c:lblOffset val="100"/>
        <c:noMultiLvlLbl val="0"/>
      </c:catAx>
      <c:valAx>
        <c:axId val="562999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294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7457705670196089E-2"/>
          <c:w val="0.59583454556181958"/>
          <c:h val="0.80000132415473413"/>
        </c:manualLayout>
      </c:layout>
      <c:lineChart>
        <c:grouping val="standard"/>
        <c:varyColors val="0"/>
        <c:ser>
          <c:idx val="0"/>
          <c:order val="0"/>
          <c:tx>
            <c:strRef>
              <c:f>Sheet5!$B$37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Sheet5!$A$38:$A$43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Sheet5!$B$38:$B$43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Sheet5!$C$37</c:f>
              <c:strCache>
                <c:ptCount val="1"/>
                <c:pt idx="0">
                  <c:v>EMP</c:v>
                </c:pt>
              </c:strCache>
            </c:strRef>
          </c:tx>
          <c:marker>
            <c:symbol val="none"/>
          </c:marker>
          <c:cat>
            <c:strRef>
              <c:f>Sheet5!$A$38:$A$43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Sheet5!$C$38:$C$43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36096"/>
        <c:axId val="130038400"/>
      </c:lineChart>
      <c:catAx>
        <c:axId val="13003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038400"/>
        <c:crosses val="autoZero"/>
        <c:auto val="1"/>
        <c:lblAlgn val="ctr"/>
        <c:lblOffset val="100"/>
        <c:noMultiLvlLbl val="0"/>
      </c:catAx>
      <c:valAx>
        <c:axId val="1300384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300360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8750153105861753"/>
          <c:y val="0.30902887139107632"/>
          <c:w val="0.19375043744531931"/>
          <c:h val="0.1666673957421989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625123342129206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Sheet5!$B$481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Sheet5!$A$482:$A$487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Sheet5!$B$482:$B$487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Sheet5!$C$481</c:f>
              <c:strCache>
                <c:ptCount val="1"/>
                <c:pt idx="0">
                  <c:v>TRon</c:v>
                </c:pt>
              </c:strCache>
            </c:strRef>
          </c:tx>
          <c:marker>
            <c:symbol val="none"/>
          </c:marker>
          <c:cat>
            <c:strRef>
              <c:f>Sheet5!$A$482:$A$487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Sheet5!$C$482:$C$487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21536"/>
        <c:axId val="56323072"/>
      </c:lineChart>
      <c:catAx>
        <c:axId val="5632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323072"/>
        <c:crosses val="autoZero"/>
        <c:auto val="1"/>
        <c:lblAlgn val="ctr"/>
        <c:lblOffset val="100"/>
        <c:noMultiLvlLbl val="0"/>
      </c:catAx>
      <c:valAx>
        <c:axId val="56323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321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Sheet5!$B$497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Sheet5!$A$498:$A$503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Sheet5!$B$498:$B$503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Sheet5!$C$497</c:f>
              <c:strCache>
                <c:ptCount val="1"/>
                <c:pt idx="0">
                  <c:v>TRadj</c:v>
                </c:pt>
              </c:strCache>
            </c:strRef>
          </c:tx>
          <c:marker>
            <c:symbol val="none"/>
          </c:marker>
          <c:cat>
            <c:strRef>
              <c:f>Sheet5!$A$498:$A$503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Sheet5!$C$498:$C$503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53152"/>
        <c:axId val="56354688"/>
      </c:lineChart>
      <c:catAx>
        <c:axId val="5635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354688"/>
        <c:crosses val="autoZero"/>
        <c:auto val="1"/>
        <c:lblAlgn val="ctr"/>
        <c:lblOffset val="100"/>
        <c:noMultiLvlLbl val="0"/>
      </c:catAx>
      <c:valAx>
        <c:axId val="563546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35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Sheet5!$B$516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Sheet5!$A$517:$A$522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Sheet5!$B$517:$B$522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Sheet5!$C$516</c:f>
              <c:strCache>
                <c:ptCount val="1"/>
                <c:pt idx="0">
                  <c:v>RAILreg</c:v>
                </c:pt>
              </c:strCache>
            </c:strRef>
          </c:tx>
          <c:marker>
            <c:symbol val="none"/>
          </c:marker>
          <c:cat>
            <c:strRef>
              <c:f>Sheet5!$A$517:$A$522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Sheet5!$C$517:$C$522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4144"/>
        <c:axId val="56455936"/>
      </c:lineChart>
      <c:catAx>
        <c:axId val="5645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455936"/>
        <c:crosses val="autoZero"/>
        <c:auto val="1"/>
        <c:lblAlgn val="ctr"/>
        <c:lblOffset val="100"/>
        <c:noMultiLvlLbl val="0"/>
      </c:catAx>
      <c:valAx>
        <c:axId val="564559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454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Sheet5!$B$528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Sheet5!$A$529:$A$534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Sheet5!$B$529:$B$534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Sheet5!$C$528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Sheet5!$A$529:$A$534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Sheet5!$C$529:$C$534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89472"/>
        <c:axId val="56491008"/>
      </c:lineChart>
      <c:catAx>
        <c:axId val="5648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491008"/>
        <c:crosses val="autoZero"/>
        <c:auto val="1"/>
        <c:lblAlgn val="ctr"/>
        <c:lblOffset val="100"/>
        <c:noMultiLvlLbl val="0"/>
      </c:catAx>
      <c:valAx>
        <c:axId val="564910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489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Sheet5!$B$545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Sheet5!$A$546:$A$551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Sheet5!$B$546:$B$551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Sheet5!$C$545</c:f>
              <c:strCache>
                <c:ptCount val="1"/>
                <c:pt idx="0">
                  <c:v>STscp</c:v>
                </c:pt>
              </c:strCache>
            </c:strRef>
          </c:tx>
          <c:marker>
            <c:symbol val="none"/>
          </c:marker>
          <c:cat>
            <c:strRef>
              <c:f>Sheet5!$A$546:$A$551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Sheet5!$C$546:$C$551</c:f>
              <c:numCache>
                <c:formatCode>General</c:formatCode>
                <c:ptCount val="6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21088"/>
        <c:axId val="56522624"/>
      </c:lineChart>
      <c:catAx>
        <c:axId val="565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522624"/>
        <c:crosses val="autoZero"/>
        <c:auto val="1"/>
        <c:lblAlgn val="ctr"/>
        <c:lblOffset val="100"/>
        <c:noMultiLvlLbl val="0"/>
      </c:catAx>
      <c:valAx>
        <c:axId val="565226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521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Sheet5!$B$560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Sheet5!$A$561:$A$566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Sheet5!$B$561:$B$566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Sheet5!$C$560</c:f>
              <c:strCache>
                <c:ptCount val="1"/>
                <c:pt idx="0">
                  <c:v>DESIGN</c:v>
                </c:pt>
              </c:strCache>
            </c:strRef>
          </c:tx>
          <c:marker>
            <c:symbol val="none"/>
          </c:marker>
          <c:cat>
            <c:strRef>
              <c:f>Sheet5!$A$561:$A$566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Sheet5!$C$561:$C$566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60640"/>
        <c:axId val="56562432"/>
      </c:lineChart>
      <c:catAx>
        <c:axId val="5656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562432"/>
        <c:crosses val="autoZero"/>
        <c:auto val="1"/>
        <c:lblAlgn val="ctr"/>
        <c:lblOffset val="100"/>
        <c:noMultiLvlLbl val="0"/>
      </c:catAx>
      <c:valAx>
        <c:axId val="565624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560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Sheet5!$B$577</c:f>
              <c:strCache>
                <c:ptCount val="1"/>
                <c:pt idx="0">
                  <c:v>PEDSsta</c:v>
                </c:pt>
              </c:strCache>
            </c:strRef>
          </c:tx>
          <c:marker>
            <c:symbol val="none"/>
          </c:marker>
          <c:cat>
            <c:strRef>
              <c:f>Sheet5!$A$578:$A$583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Sheet5!$B$578:$B$583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Sheet5!$C$577</c:f>
              <c:strCache>
                <c:ptCount val="1"/>
                <c:pt idx="0">
                  <c:v>MVopps</c:v>
                </c:pt>
              </c:strCache>
            </c:strRef>
          </c:tx>
          <c:marker>
            <c:symbol val="none"/>
          </c:marker>
          <c:cat>
            <c:strRef>
              <c:f>Sheet5!$A$578:$A$583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Sheet5!$C$578:$C$583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92256"/>
        <c:axId val="56593792"/>
      </c:lineChart>
      <c:catAx>
        <c:axId val="5659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593792"/>
        <c:crosses val="autoZero"/>
        <c:auto val="1"/>
        <c:lblAlgn val="ctr"/>
        <c:lblOffset val="100"/>
        <c:noMultiLvlLbl val="0"/>
      </c:catAx>
      <c:valAx>
        <c:axId val="565937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59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Sheet5!$B$594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Sheet5!$A$595:$A$598</c:f>
              <c:strCache>
                <c:ptCount val="4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</c:strCache>
            </c:strRef>
          </c:cat>
          <c:val>
            <c:numRef>
              <c:f>Sheet5!$B$595:$B$598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Sheet5!$C$594</c:f>
              <c:strCache>
                <c:ptCount val="1"/>
                <c:pt idx="0">
                  <c:v>ROWped</c:v>
                </c:pt>
              </c:strCache>
            </c:strRef>
          </c:tx>
          <c:marker>
            <c:symbol val="none"/>
          </c:marker>
          <c:cat>
            <c:strRef>
              <c:f>Sheet5!$A$595:$A$598</c:f>
              <c:strCache>
                <c:ptCount val="4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</c:strCache>
            </c:strRef>
          </c:cat>
          <c:val>
            <c:numRef>
              <c:f>Sheet5!$C$595:$C$598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89792"/>
        <c:axId val="56691328"/>
      </c:lineChart>
      <c:catAx>
        <c:axId val="5668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691328"/>
        <c:crosses val="autoZero"/>
        <c:auto val="1"/>
        <c:lblAlgn val="ctr"/>
        <c:lblOffset val="100"/>
        <c:noMultiLvlLbl val="0"/>
      </c:catAx>
      <c:valAx>
        <c:axId val="566913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689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9791666666666661"/>
          <c:y val="0.34256055363321797"/>
          <c:w val="0.1833333333333334"/>
          <c:h val="0.166089965397923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Sheet5!$B$611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Sheet5!$A$612:$A$617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Sheet5!$B$612:$B$617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Sheet5!$C$611</c:f>
              <c:strCache>
                <c:ptCount val="1"/>
                <c:pt idx="0">
                  <c:v>POP</c:v>
                </c:pt>
              </c:strCache>
            </c:strRef>
          </c:tx>
          <c:marker>
            <c:symbol val="none"/>
          </c:marker>
          <c:cat>
            <c:strRef>
              <c:f>Sheet5!$A$612:$A$617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Sheet5!$C$612:$C$617</c:f>
              <c:numCache>
                <c:formatCode>#,##0</c:formatCode>
                <c:ptCount val="6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31136"/>
        <c:axId val="56732672"/>
      </c:lineChart>
      <c:catAx>
        <c:axId val="5673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732672"/>
        <c:crosses val="autoZero"/>
        <c:auto val="1"/>
        <c:lblAlgn val="ctr"/>
        <c:lblOffset val="100"/>
        <c:noMultiLvlLbl val="0"/>
      </c:catAx>
      <c:valAx>
        <c:axId val="567326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731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Correlation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1250124613697554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Sheet5!$B$627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Sheet5!$A$628:$A$633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Sheet5!$B$628:$B$633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Sheet5!$C$627</c:f>
              <c:strCache>
                <c:ptCount val="1"/>
                <c:pt idx="0">
                  <c:v>EMP</c:v>
                </c:pt>
              </c:strCache>
            </c:strRef>
          </c:tx>
          <c:marker>
            <c:symbol val="none"/>
          </c:marker>
          <c:cat>
            <c:strRef>
              <c:f>Sheet5!$A$628:$A$633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Sheet5!$C$628:$C$633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94528"/>
        <c:axId val="57096064"/>
      </c:lineChart>
      <c:catAx>
        <c:axId val="5709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096064"/>
        <c:crosses val="autoZero"/>
        <c:auto val="1"/>
        <c:lblAlgn val="ctr"/>
        <c:lblOffset val="100"/>
        <c:noMultiLvlLbl val="0"/>
      </c:catAx>
      <c:valAx>
        <c:axId val="570960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70945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0416666666666659"/>
          <c:y val="0.3402777777777779"/>
          <c:w val="0.17708333333333343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761920579296141E-2"/>
          <c:w val="0.59583454556181958"/>
          <c:h val="0.79932238295328084"/>
        </c:manualLayout>
      </c:layout>
      <c:lineChart>
        <c:grouping val="standard"/>
        <c:varyColors val="0"/>
        <c:ser>
          <c:idx val="0"/>
          <c:order val="0"/>
          <c:tx>
            <c:strRef>
              <c:f>Sheet5!$B$21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Sheet5!$A$22:$A$27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Sheet5!$B$22:$B$27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Sheet5!$C$21</c:f>
              <c:strCache>
                <c:ptCount val="1"/>
                <c:pt idx="0">
                  <c:v>POP</c:v>
                </c:pt>
              </c:strCache>
            </c:strRef>
          </c:tx>
          <c:marker>
            <c:symbol val="none"/>
          </c:marker>
          <c:cat>
            <c:strRef>
              <c:f>Sheet5!$A$22:$A$27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Sheet5!$C$22:$C$27</c:f>
              <c:numCache>
                <c:formatCode>#,##0</c:formatCode>
                <c:ptCount val="6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15456"/>
        <c:axId val="130116992"/>
      </c:lineChart>
      <c:catAx>
        <c:axId val="13011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116992"/>
        <c:crosses val="autoZero"/>
        <c:auto val="1"/>
        <c:lblAlgn val="ctr"/>
        <c:lblOffset val="100"/>
        <c:noMultiLvlLbl val="0"/>
      </c:catAx>
      <c:valAx>
        <c:axId val="1301169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30115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750153105861753"/>
          <c:y val="0.41176543243513231"/>
          <c:w val="0.19375043744531931"/>
          <c:h val="0.1660903286743136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833457099318655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Sheet5!$B$644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Sheet5!$A$645:$A$650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Sheet5!$B$645:$B$650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Sheet5!$C$644</c:f>
              <c:strCache>
                <c:ptCount val="1"/>
                <c:pt idx="0">
                  <c:v>POPEMP</c:v>
                </c:pt>
              </c:strCache>
            </c:strRef>
          </c:tx>
          <c:marker>
            <c:symbol val="none"/>
          </c:marker>
          <c:cat>
            <c:strRef>
              <c:f>Sheet5!$A$645:$A$650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Sheet5!$C$645:$C$650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27680"/>
        <c:axId val="57129216"/>
      </c:lineChart>
      <c:catAx>
        <c:axId val="5712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129216"/>
        <c:crosses val="autoZero"/>
        <c:auto val="1"/>
        <c:lblAlgn val="ctr"/>
        <c:lblOffset val="100"/>
        <c:noMultiLvlLbl val="0"/>
      </c:catAx>
      <c:valAx>
        <c:axId val="571292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7127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1250124613697554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Sheet5!$B$661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Sheet5!$A$662:$A$667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Sheet5!$B$662:$B$667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Sheet5!$C$661</c:f>
              <c:strCache>
                <c:ptCount val="1"/>
                <c:pt idx="0">
                  <c:v>AADT</c:v>
                </c:pt>
              </c:strCache>
            </c:strRef>
          </c:tx>
          <c:marker>
            <c:symbol val="none"/>
          </c:marker>
          <c:cat>
            <c:strRef>
              <c:f>Sheet5!$A$662:$A$667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Sheet5!$C$662:$C$667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39552"/>
        <c:axId val="56849536"/>
      </c:lineChart>
      <c:catAx>
        <c:axId val="5683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849536"/>
        <c:crosses val="autoZero"/>
        <c:auto val="1"/>
        <c:lblAlgn val="ctr"/>
        <c:lblOffset val="100"/>
        <c:noMultiLvlLbl val="0"/>
      </c:catAx>
      <c:valAx>
        <c:axId val="568495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839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625123342129206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Sheet5!$B$680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Sheet5!$A$681:$A$686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Sheet5!$B$681:$B$686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Sheet5!$C$680</c:f>
              <c:strCache>
                <c:ptCount val="1"/>
                <c:pt idx="0">
                  <c:v>MVspeeds</c:v>
                </c:pt>
              </c:strCache>
            </c:strRef>
          </c:tx>
          <c:marker>
            <c:symbol val="none"/>
          </c:marker>
          <c:cat>
            <c:strRef>
              <c:f>Sheet5!$A$681:$A$686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Sheet5!$C$681:$C$686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75264"/>
        <c:axId val="56950784"/>
      </c:lineChart>
      <c:catAx>
        <c:axId val="5687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950784"/>
        <c:crosses val="autoZero"/>
        <c:auto val="1"/>
        <c:lblAlgn val="ctr"/>
        <c:lblOffset val="100"/>
        <c:noMultiLvlLbl val="0"/>
      </c:catAx>
      <c:valAx>
        <c:axId val="569507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875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8125"/>
          <c:y val="0.3402777777777779"/>
          <c:w val="0.19999999999999998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583454556181958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Sheet5!$B$696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Sheet5!$A$697:$A$702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Sheet5!$B$697:$B$702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Sheet5!$C$696</c:f>
              <c:strCache>
                <c:ptCount val="1"/>
                <c:pt idx="0">
                  <c:v>RESTfront</c:v>
                </c:pt>
              </c:strCache>
            </c:strRef>
          </c:tx>
          <c:marker>
            <c:symbol val="none"/>
          </c:marker>
          <c:cat>
            <c:strRef>
              <c:f>Sheet5!$A$697:$A$702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Sheet5!$C$697:$C$702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65760"/>
        <c:axId val="56996224"/>
      </c:lineChart>
      <c:catAx>
        <c:axId val="5696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996224"/>
        <c:crosses val="autoZero"/>
        <c:auto val="1"/>
        <c:lblAlgn val="ctr"/>
        <c:lblOffset val="100"/>
        <c:noMultiLvlLbl val="0"/>
      </c:catAx>
      <c:valAx>
        <c:axId val="569962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6965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8749999999999998"/>
          <c:y val="0.3402777777777779"/>
          <c:w val="0.19375000000000001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Correlation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833457099318655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Sheet5!$B$712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Sheet5!$A$713:$A$718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Sheet5!$B$713:$B$718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Sheet5!$C$712</c:f>
              <c:strCache>
                <c:ptCount val="1"/>
                <c:pt idx="0">
                  <c:v>RETfront</c:v>
                </c:pt>
              </c:strCache>
            </c:strRef>
          </c:tx>
          <c:marker>
            <c:symbol val="none"/>
          </c:marker>
          <c:cat>
            <c:strRef>
              <c:f>Sheet5!$A$713:$A$718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Sheet5!$C$713:$C$718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15680"/>
        <c:axId val="57029760"/>
      </c:lineChart>
      <c:catAx>
        <c:axId val="5701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029760"/>
        <c:crosses val="autoZero"/>
        <c:auto val="1"/>
        <c:lblAlgn val="ctr"/>
        <c:lblOffset val="100"/>
        <c:noMultiLvlLbl val="0"/>
      </c:catAx>
      <c:valAx>
        <c:axId val="570297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7015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375120798992509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Sheet5!$B$730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Sheet5!$A$731:$A$736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Sheet5!$B$731:$B$736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Sheet5!$C$730</c:f>
              <c:strCache>
                <c:ptCount val="1"/>
                <c:pt idx="0">
                  <c:v>RSRTfront</c:v>
                </c:pt>
              </c:strCache>
            </c:strRef>
          </c:tx>
          <c:marker>
            <c:symbol val="none"/>
          </c:marker>
          <c:cat>
            <c:strRef>
              <c:f>Sheet5!$A$731:$A$736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Sheet5!$C$731:$C$736</c:f>
              <c:numCache>
                <c:formatCode>General</c:formatCode>
                <c:ptCount val="6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55488"/>
        <c:axId val="57069568"/>
      </c:lineChart>
      <c:catAx>
        <c:axId val="5705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069568"/>
        <c:crosses val="autoZero"/>
        <c:auto val="1"/>
        <c:lblAlgn val="ctr"/>
        <c:lblOffset val="100"/>
        <c:noMultiLvlLbl val="0"/>
      </c:catAx>
      <c:valAx>
        <c:axId val="570695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7055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8541666666666643"/>
          <c:y val="0.3402777777777779"/>
          <c:w val="0.19791666666666666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1250124613697554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Sheet5!$B$746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Sheet5!$A$747:$A$752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Sheet5!$B$747:$B$752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Sheet5!$C$746</c:f>
              <c:strCache>
                <c:ptCount val="1"/>
                <c:pt idx="0">
                  <c:v>Xwalks</c:v>
                </c:pt>
              </c:strCache>
            </c:strRef>
          </c:tx>
          <c:marker>
            <c:symbol val="none"/>
          </c:marker>
          <c:cat>
            <c:strRef>
              <c:f>Sheet5!$A$747:$A$752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Sheet5!$C$747:$C$752</c:f>
              <c:numCache>
                <c:formatCode>General</c:formatCode>
                <c:ptCount val="6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29440"/>
        <c:axId val="84431232"/>
      </c:lineChart>
      <c:catAx>
        <c:axId val="8442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431232"/>
        <c:crosses val="autoZero"/>
        <c:auto val="1"/>
        <c:lblAlgn val="ctr"/>
        <c:lblOffset val="100"/>
        <c:noMultiLvlLbl val="0"/>
      </c:catAx>
      <c:valAx>
        <c:axId val="844312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4429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1250124613697554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Sheet5!$B$763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Sheet5!$A$764:$A$769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Sheet5!$B$764:$B$769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Sheet5!$C$763</c:f>
              <c:strCache>
                <c:ptCount val="1"/>
                <c:pt idx="0">
                  <c:v>Idensity</c:v>
                </c:pt>
              </c:strCache>
            </c:strRef>
          </c:tx>
          <c:marker>
            <c:symbol val="none"/>
          </c:marker>
          <c:cat>
            <c:strRef>
              <c:f>Sheet5!$A$764:$A$769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Sheet5!$C$764:$C$769</c:f>
              <c:numCache>
                <c:formatCode>General</c:formatCode>
                <c:ptCount val="6"/>
                <c:pt idx="0">
                  <c:v>5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52480"/>
        <c:axId val="84454016"/>
      </c:lineChart>
      <c:catAx>
        <c:axId val="8445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454016"/>
        <c:crosses val="autoZero"/>
        <c:auto val="1"/>
        <c:lblAlgn val="ctr"/>
        <c:lblOffset val="100"/>
        <c:noMultiLvlLbl val="0"/>
      </c:catAx>
      <c:valAx>
        <c:axId val="844540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4452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0416666666666659"/>
          <c:y val="0.3402777777777779"/>
          <c:w val="0.17708333333333343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Sheet5!$B$780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Sheet5!$A$781:$A$786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Sheet5!$B$781:$B$786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Sheet5!$C$780</c:f>
              <c:strCache>
                <c:ptCount val="1"/>
                <c:pt idx="0">
                  <c:v>TRon</c:v>
                </c:pt>
              </c:strCache>
            </c:strRef>
          </c:tx>
          <c:marker>
            <c:symbol val="none"/>
          </c:marker>
          <c:cat>
            <c:strRef>
              <c:f>Sheet5!$A$781:$A$786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Sheet5!$C$781:$C$786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93824"/>
        <c:axId val="84495360"/>
      </c:lineChart>
      <c:catAx>
        <c:axId val="8449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495360"/>
        <c:crosses val="autoZero"/>
        <c:auto val="1"/>
        <c:lblAlgn val="ctr"/>
        <c:lblOffset val="100"/>
        <c:noMultiLvlLbl val="0"/>
      </c:catAx>
      <c:valAx>
        <c:axId val="844953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4493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Sheet5!$B$796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Sheet5!$A$797:$A$802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Sheet5!$B$797:$B$802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Sheet5!$C$796</c:f>
              <c:strCache>
                <c:ptCount val="1"/>
                <c:pt idx="0">
                  <c:v>TRadj</c:v>
                </c:pt>
              </c:strCache>
            </c:strRef>
          </c:tx>
          <c:marker>
            <c:symbol val="none"/>
          </c:marker>
          <c:cat>
            <c:strRef>
              <c:f>Sheet5!$A$797:$A$802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Sheet5!$C$797:$C$802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21344"/>
        <c:axId val="84522880"/>
      </c:lineChart>
      <c:catAx>
        <c:axId val="84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522880"/>
        <c:crosses val="autoZero"/>
        <c:auto val="1"/>
        <c:lblAlgn val="ctr"/>
        <c:lblOffset val="100"/>
        <c:noMultiLvlLbl val="0"/>
      </c:catAx>
      <c:valAx>
        <c:axId val="845228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4521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4303865926414686E-2"/>
          <c:w val="0.59583454556181958"/>
          <c:h val="0.81329239593489777"/>
        </c:manualLayout>
      </c:layout>
      <c:lineChart>
        <c:grouping val="standard"/>
        <c:varyColors val="0"/>
        <c:ser>
          <c:idx val="0"/>
          <c:order val="0"/>
          <c:tx>
            <c:strRef>
              <c:f>Sheet5!$B$68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Sheet5!$A$69:$A$74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Sheet5!$B$69:$B$74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Sheet5!$C$68</c:f>
              <c:strCache>
                <c:ptCount val="1"/>
                <c:pt idx="0">
                  <c:v>AADT</c:v>
                </c:pt>
              </c:strCache>
            </c:strRef>
          </c:tx>
          <c:marker>
            <c:symbol val="none"/>
          </c:marker>
          <c:cat>
            <c:strRef>
              <c:f>Sheet5!$A$69:$A$74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Sheet5!$C$69:$C$74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00896"/>
        <c:axId val="138402432"/>
      </c:lineChart>
      <c:catAx>
        <c:axId val="13840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402432"/>
        <c:crosses val="autoZero"/>
        <c:auto val="1"/>
        <c:lblAlgn val="ctr"/>
        <c:lblOffset val="100"/>
        <c:noMultiLvlLbl val="0"/>
      </c:catAx>
      <c:valAx>
        <c:axId val="1384024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38400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750153105861753"/>
          <c:y val="0.42721585434732046"/>
          <c:w val="0.19375043744531931"/>
          <c:h val="0.1518990664141666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Sheet5!$B$814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Sheet5!$A$815:$A$820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Sheet5!$B$815:$B$820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Sheet5!$C$814</c:f>
              <c:strCache>
                <c:ptCount val="1"/>
                <c:pt idx="0">
                  <c:v>RAILreg</c:v>
                </c:pt>
              </c:strCache>
            </c:strRef>
          </c:tx>
          <c:marker>
            <c:symbol val="none"/>
          </c:marker>
          <c:cat>
            <c:strRef>
              <c:f>Sheet5!$A$815:$A$820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Sheet5!$C$815:$C$820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44512"/>
        <c:axId val="84579072"/>
      </c:lineChart>
      <c:catAx>
        <c:axId val="8454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579072"/>
        <c:crosses val="autoZero"/>
        <c:auto val="1"/>
        <c:lblAlgn val="ctr"/>
        <c:lblOffset val="100"/>
        <c:noMultiLvlLbl val="0"/>
      </c:catAx>
      <c:valAx>
        <c:axId val="84579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4544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Sheet5!$B$829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Sheet5!$A$830:$A$835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Sheet5!$B$830:$B$835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Sheet5!$C$829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Sheet5!$A$830:$A$835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Sheet5!$C$830:$C$835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00704"/>
        <c:axId val="84602240"/>
      </c:lineChart>
      <c:catAx>
        <c:axId val="8460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602240"/>
        <c:crosses val="autoZero"/>
        <c:auto val="1"/>
        <c:lblAlgn val="ctr"/>
        <c:lblOffset val="100"/>
        <c:noMultiLvlLbl val="0"/>
      </c:catAx>
      <c:valAx>
        <c:axId val="846022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4600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Sheet5!$B$844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Sheet5!$A$845:$A$850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Sheet5!$B$845:$B$850</c:f>
              <c:numCache>
                <c:formatCode>General</c:formatCode>
                <c:ptCount val="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 formatCode="#,##0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Sheet5!$C$844</c:f>
              <c:strCache>
                <c:ptCount val="1"/>
                <c:pt idx="0">
                  <c:v>STscp</c:v>
                </c:pt>
              </c:strCache>
            </c:strRef>
          </c:tx>
          <c:marker>
            <c:symbol val="none"/>
          </c:marker>
          <c:cat>
            <c:strRef>
              <c:f>Sheet5!$A$845:$A$850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Sheet5!$C$845:$C$850</c:f>
              <c:numCache>
                <c:formatCode>General</c:formatCode>
                <c:ptCount val="6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95712"/>
        <c:axId val="90597248"/>
      </c:lineChart>
      <c:catAx>
        <c:axId val="9059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597248"/>
        <c:crosses val="autoZero"/>
        <c:auto val="1"/>
        <c:lblAlgn val="ctr"/>
        <c:lblOffset val="100"/>
        <c:noMultiLvlLbl val="0"/>
      </c:catAx>
      <c:valAx>
        <c:axId val="905972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05957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0416666666666659"/>
          <c:y val="0.34256055363321797"/>
          <c:w val="0.17708333333333343"/>
          <c:h val="0.166089965397923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Rand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Sheet5!$B$859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Sheet5!$A$860:$A$864</c:f>
              <c:strCache>
                <c:ptCount val="5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</c:strCache>
            </c:strRef>
          </c:cat>
          <c:val>
            <c:numRef>
              <c:f>Sheet5!$B$860:$B$864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Sheet5!$C$859</c:f>
              <c:strCache>
                <c:ptCount val="1"/>
                <c:pt idx="0">
                  <c:v>DESIGN</c:v>
                </c:pt>
              </c:strCache>
            </c:strRef>
          </c:tx>
          <c:marker>
            <c:symbol val="none"/>
          </c:marker>
          <c:cat>
            <c:strRef>
              <c:f>Sheet5!$A$860:$A$864</c:f>
              <c:strCache>
                <c:ptCount val="5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</c:strCache>
            </c:strRef>
          </c:cat>
          <c:val>
            <c:numRef>
              <c:f>Sheet5!$C$860:$C$864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24768"/>
        <c:axId val="90626304"/>
      </c:lineChart>
      <c:catAx>
        <c:axId val="9062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626304"/>
        <c:crosses val="autoZero"/>
        <c:auto val="1"/>
        <c:lblAlgn val="ctr"/>
        <c:lblOffset val="100"/>
        <c:noMultiLvlLbl val="0"/>
      </c:catAx>
      <c:valAx>
        <c:axId val="906263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0624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0416666666666659"/>
          <c:y val="0.34256055363321797"/>
          <c:w val="0.17708333333333343"/>
          <c:h val="0.166089965397923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Sheet5!$B$874</c:f>
              <c:strCache>
                <c:ptCount val="1"/>
                <c:pt idx="0">
                  <c:v>PEDpres</c:v>
                </c:pt>
              </c:strCache>
            </c:strRef>
          </c:tx>
          <c:marker>
            <c:symbol val="none"/>
          </c:marker>
          <c:cat>
            <c:strRef>
              <c:f>Sheet5!$A$875:$A$880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Sheet5!$B$875:$B$880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Sheet5!$C$874</c:f>
              <c:strCache>
                <c:ptCount val="1"/>
                <c:pt idx="0">
                  <c:v>MVopps</c:v>
                </c:pt>
              </c:strCache>
            </c:strRef>
          </c:tx>
          <c:marker>
            <c:symbol val="none"/>
          </c:marker>
          <c:cat>
            <c:strRef>
              <c:f>Sheet5!$A$875:$A$880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Sheet5!$C$875:$C$880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27552"/>
        <c:axId val="90729088"/>
      </c:lineChart>
      <c:catAx>
        <c:axId val="9072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729088"/>
        <c:crosses val="autoZero"/>
        <c:auto val="1"/>
        <c:lblAlgn val="ctr"/>
        <c:lblOffset val="100"/>
        <c:noMultiLvlLbl val="0"/>
      </c:catAx>
      <c:valAx>
        <c:axId val="907290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0727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0416666666666659"/>
          <c:y val="0.34256055363321797"/>
          <c:w val="0.17708333333333343"/>
          <c:h val="0.166089965397923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1250124613697554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Sheet5!$B$892</c:f>
              <c:strCache>
                <c:ptCount val="1"/>
                <c:pt idx="0">
                  <c:v>BIKEStfa</c:v>
                </c:pt>
              </c:strCache>
            </c:strRef>
          </c:tx>
          <c:marker>
            <c:symbol val="none"/>
          </c:marker>
          <c:cat>
            <c:strRef>
              <c:f>Sheet5!$A$893:$A$898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Sheet5!$B$893:$B$898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Sheet5!$C$892</c:f>
              <c:strCache>
                <c:ptCount val="1"/>
                <c:pt idx="0">
                  <c:v>ROWnm</c:v>
                </c:pt>
              </c:strCache>
            </c:strRef>
          </c:tx>
          <c:marker>
            <c:symbol val="none"/>
          </c:marker>
          <c:cat>
            <c:strRef>
              <c:f>Sheet5!$A$893:$A$898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Sheet5!$C$893:$C$898</c:f>
              <c:numCache>
                <c:formatCode>General</c:formatCode>
                <c:ptCount val="6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60704"/>
        <c:axId val="90762240"/>
      </c:lineChart>
      <c:catAx>
        <c:axId val="907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762240"/>
        <c:crosses val="autoZero"/>
        <c:auto val="1"/>
        <c:lblAlgn val="ctr"/>
        <c:lblOffset val="100"/>
        <c:noMultiLvlLbl val="0"/>
      </c:catAx>
      <c:valAx>
        <c:axId val="907622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0760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Sheet5!$B$909</c:f>
              <c:strCache>
                <c:ptCount val="1"/>
                <c:pt idx="0">
                  <c:v>BIKEStfa</c:v>
                </c:pt>
              </c:strCache>
            </c:strRef>
          </c:tx>
          <c:marker>
            <c:symbol val="none"/>
          </c:marker>
          <c:cat>
            <c:strRef>
              <c:f>Sheet5!$A$910:$A$915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Sheet5!$B$910:$B$915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Sheet5!$C$909</c:f>
              <c:strCache>
                <c:ptCount val="1"/>
                <c:pt idx="0">
                  <c:v>POP</c:v>
                </c:pt>
              </c:strCache>
            </c:strRef>
          </c:tx>
          <c:marker>
            <c:symbol val="none"/>
          </c:marker>
          <c:cat>
            <c:strRef>
              <c:f>Sheet5!$A$910:$A$915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Sheet5!$C$910:$C$915</c:f>
              <c:numCache>
                <c:formatCode>#,##0</c:formatCode>
                <c:ptCount val="6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10240"/>
        <c:axId val="90811776"/>
      </c:lineChart>
      <c:catAx>
        <c:axId val="9081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811776"/>
        <c:crosses val="autoZero"/>
        <c:auto val="1"/>
        <c:lblAlgn val="ctr"/>
        <c:lblOffset val="100"/>
        <c:noMultiLvlLbl val="0"/>
      </c:catAx>
      <c:valAx>
        <c:axId val="908117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0810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Sheet5!$B$926</c:f>
              <c:strCache>
                <c:ptCount val="1"/>
                <c:pt idx="0">
                  <c:v>BIKEStfa</c:v>
                </c:pt>
              </c:strCache>
            </c:strRef>
          </c:tx>
          <c:marker>
            <c:symbol val="none"/>
          </c:marker>
          <c:cat>
            <c:strRef>
              <c:f>Sheet5!$A$927:$A$932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Sheet5!$B$927:$B$932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Sheet5!$C$926</c:f>
              <c:strCache>
                <c:ptCount val="1"/>
                <c:pt idx="0">
                  <c:v>EMP</c:v>
                </c:pt>
              </c:strCache>
            </c:strRef>
          </c:tx>
          <c:marker>
            <c:symbol val="none"/>
          </c:marker>
          <c:cat>
            <c:strRef>
              <c:f>Sheet5!$A$927:$A$932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Sheet5!$C$927:$C$932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15584"/>
        <c:axId val="90917120"/>
      </c:lineChart>
      <c:catAx>
        <c:axId val="909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917120"/>
        <c:crosses val="autoZero"/>
        <c:auto val="1"/>
        <c:lblAlgn val="ctr"/>
        <c:lblOffset val="100"/>
        <c:noMultiLvlLbl val="0"/>
      </c:catAx>
      <c:valAx>
        <c:axId val="90917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09155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833457099318655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Sheet5!$B$942</c:f>
              <c:strCache>
                <c:ptCount val="1"/>
                <c:pt idx="0">
                  <c:v>BIKEStfa</c:v>
                </c:pt>
              </c:strCache>
            </c:strRef>
          </c:tx>
          <c:marker>
            <c:symbol val="none"/>
          </c:marker>
          <c:cat>
            <c:strRef>
              <c:f>Sheet5!$A$943:$A$948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Sheet5!$B$943:$B$948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Sheet5!$C$942</c:f>
              <c:strCache>
                <c:ptCount val="1"/>
                <c:pt idx="0">
                  <c:v>POPEMP</c:v>
                </c:pt>
              </c:strCache>
            </c:strRef>
          </c:tx>
          <c:marker>
            <c:symbol val="none"/>
          </c:marker>
          <c:cat>
            <c:strRef>
              <c:f>Sheet5!$A$943:$A$948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Sheet5!$C$943:$C$948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52832"/>
        <c:axId val="90954368"/>
      </c:lineChart>
      <c:catAx>
        <c:axId val="9095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954368"/>
        <c:crosses val="autoZero"/>
        <c:auto val="1"/>
        <c:lblAlgn val="ctr"/>
        <c:lblOffset val="100"/>
        <c:noMultiLvlLbl val="0"/>
      </c:catAx>
      <c:valAx>
        <c:axId val="909543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0952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Sheet5!$B$958</c:f>
              <c:strCache>
                <c:ptCount val="1"/>
                <c:pt idx="0">
                  <c:v>BIKEStfa</c:v>
                </c:pt>
              </c:strCache>
            </c:strRef>
          </c:tx>
          <c:marker>
            <c:symbol val="none"/>
          </c:marker>
          <c:cat>
            <c:strRef>
              <c:f>Sheet5!$A$959:$A$964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Sheet5!$B$959:$B$964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Sheet5!$C$958</c:f>
              <c:strCache>
                <c:ptCount val="1"/>
                <c:pt idx="0">
                  <c:v>AADT</c:v>
                </c:pt>
              </c:strCache>
            </c:strRef>
          </c:tx>
          <c:marker>
            <c:symbol val="none"/>
          </c:marker>
          <c:cat>
            <c:strRef>
              <c:f>Sheet5!$A$959:$A$964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Sheet5!$C$959:$C$964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54080"/>
        <c:axId val="91055616"/>
      </c:lineChart>
      <c:catAx>
        <c:axId val="910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055616"/>
        <c:crosses val="autoZero"/>
        <c:auto val="1"/>
        <c:lblAlgn val="ctr"/>
        <c:lblOffset val="100"/>
        <c:noMultiLvlLbl val="0"/>
      </c:catAx>
      <c:valAx>
        <c:axId val="910556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054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Rank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Sheet5!$B$86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Sheet5!$A$87:$A$92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Sheet5!$B$87:$B$92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Sheet5!$C$86</c:f>
              <c:strCache>
                <c:ptCount val="1"/>
                <c:pt idx="0">
                  <c:v>MVspeeds</c:v>
                </c:pt>
              </c:strCache>
            </c:strRef>
          </c:tx>
          <c:marker>
            <c:symbol val="none"/>
          </c:marker>
          <c:cat>
            <c:strRef>
              <c:f>Sheet5!$A$87:$A$92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Sheet5!$C$87:$C$92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80128"/>
        <c:axId val="158881664"/>
      </c:lineChart>
      <c:catAx>
        <c:axId val="15888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881664"/>
        <c:crosses val="autoZero"/>
        <c:auto val="1"/>
        <c:lblAlgn val="ctr"/>
        <c:lblOffset val="100"/>
        <c:noMultiLvlLbl val="0"/>
      </c:catAx>
      <c:valAx>
        <c:axId val="1588816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58880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125153105861767"/>
          <c:y val="0.41780893826627841"/>
          <c:w val="0.20000043744531942"/>
          <c:h val="0.1643839211879337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625123342129206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Sheet5!$B$974</c:f>
              <c:strCache>
                <c:ptCount val="1"/>
                <c:pt idx="0">
                  <c:v>BIKEStfa</c:v>
                </c:pt>
              </c:strCache>
            </c:strRef>
          </c:tx>
          <c:marker>
            <c:symbol val="none"/>
          </c:marker>
          <c:cat>
            <c:strRef>
              <c:f>Sheet5!$A$975:$A$980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Sheet5!$B$975:$B$980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Sheet5!$C$974</c:f>
              <c:strCache>
                <c:ptCount val="1"/>
                <c:pt idx="0">
                  <c:v>MVspeeds</c:v>
                </c:pt>
              </c:strCache>
            </c:strRef>
          </c:tx>
          <c:marker>
            <c:symbol val="none"/>
          </c:marker>
          <c:cat>
            <c:strRef>
              <c:f>Sheet5!$A$975:$A$980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Sheet5!$C$975:$C$980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89536"/>
        <c:axId val="91095424"/>
      </c:lineChart>
      <c:catAx>
        <c:axId val="9108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095424"/>
        <c:crosses val="autoZero"/>
        <c:auto val="1"/>
        <c:lblAlgn val="ctr"/>
        <c:lblOffset val="100"/>
        <c:noMultiLvlLbl val="0"/>
      </c:catAx>
      <c:valAx>
        <c:axId val="910954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089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583486439195106"/>
          <c:y val="0.41522564004758916"/>
          <c:w val="0.18333377077865265"/>
          <c:h val="0.166090328674313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250124613697554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Sheet5!$B$990</c:f>
              <c:strCache>
                <c:ptCount val="1"/>
                <c:pt idx="0">
                  <c:v>BIKEStfa</c:v>
                </c:pt>
              </c:strCache>
            </c:strRef>
          </c:tx>
          <c:marker>
            <c:symbol val="none"/>
          </c:marker>
          <c:cat>
            <c:strRef>
              <c:f>Sheet5!$A$991:$A$996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Sheet5!$B$991:$B$996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Sheet5!$C$990</c:f>
              <c:strCache>
                <c:ptCount val="1"/>
                <c:pt idx="0">
                  <c:v>Idensity</c:v>
                </c:pt>
              </c:strCache>
            </c:strRef>
          </c:tx>
          <c:marker>
            <c:symbol val="none"/>
          </c:marker>
          <c:cat>
            <c:strRef>
              <c:f>Sheet5!$A$991:$A$996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Sheet5!$C$991:$C$996</c:f>
              <c:numCache>
                <c:formatCode>General</c:formatCode>
                <c:ptCount val="6"/>
                <c:pt idx="0">
                  <c:v>5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21152"/>
        <c:axId val="91122688"/>
      </c:lineChart>
      <c:catAx>
        <c:axId val="9112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122688"/>
        <c:crosses val="autoZero"/>
        <c:auto val="1"/>
        <c:lblAlgn val="ctr"/>
        <c:lblOffset val="100"/>
        <c:noMultiLvlLbl val="0"/>
      </c:catAx>
      <c:valAx>
        <c:axId val="911226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121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1666792128076431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Sheet5!$B$1008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Sheet5!$A$1009:$A$1014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Sheet5!$B$1009:$B$1014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Sheet5!$C$1008</c:f>
              <c:strCache>
                <c:ptCount val="1"/>
                <c:pt idx="0">
                  <c:v>ROWtr</c:v>
                </c:pt>
              </c:strCache>
            </c:strRef>
          </c:tx>
          <c:marker>
            <c:symbol val="none"/>
          </c:marker>
          <c:cat>
            <c:strRef>
              <c:f>Sheet5!$A$1009:$A$1014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Sheet5!$C$1009:$C$1014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40320"/>
        <c:axId val="91241856"/>
      </c:lineChart>
      <c:catAx>
        <c:axId val="912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241856"/>
        <c:crosses val="autoZero"/>
        <c:auto val="1"/>
        <c:lblAlgn val="ctr"/>
        <c:lblOffset val="100"/>
        <c:noMultiLvlLbl val="0"/>
      </c:catAx>
      <c:valAx>
        <c:axId val="912418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240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666792128076431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Sheet5!$B$1025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Sheet5!$A$1026:$A$1031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Sheet5!$B$1026:$B$1031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Sheet5!$C$1025</c:f>
              <c:strCache>
                <c:ptCount val="1"/>
                <c:pt idx="0">
                  <c:v>POP</c:v>
                </c:pt>
              </c:strCache>
            </c:strRef>
          </c:tx>
          <c:marker>
            <c:symbol val="none"/>
          </c:marker>
          <c:cat>
            <c:strRef>
              <c:f>Sheet5!$A$1026:$A$1031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Sheet5!$C$1026:$C$1031</c:f>
              <c:numCache>
                <c:formatCode>#,##0</c:formatCode>
                <c:ptCount val="6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71936"/>
        <c:axId val="91273472"/>
      </c:lineChart>
      <c:catAx>
        <c:axId val="9127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273472"/>
        <c:crosses val="autoZero"/>
        <c:auto val="1"/>
        <c:lblAlgn val="ctr"/>
        <c:lblOffset val="100"/>
        <c:noMultiLvlLbl val="0"/>
      </c:catAx>
      <c:valAx>
        <c:axId val="912734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271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0416666666666659"/>
          <c:y val="0.34256055363321797"/>
          <c:w val="0.17708333333333343"/>
          <c:h val="0.166089965397923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1666792128076431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Sheet5!$B$1041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Sheet5!$A$1042:$A$1047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Sheet5!$B$1042:$B$1047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Sheet5!$C$1041</c:f>
              <c:strCache>
                <c:ptCount val="1"/>
                <c:pt idx="0">
                  <c:v>EMP</c:v>
                </c:pt>
              </c:strCache>
            </c:strRef>
          </c:tx>
          <c:marker>
            <c:symbol val="none"/>
          </c:marker>
          <c:cat>
            <c:strRef>
              <c:f>Sheet5!$A$1042:$A$1047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Sheet5!$C$1042:$C$1047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13280"/>
        <c:axId val="91314816"/>
      </c:lineChart>
      <c:catAx>
        <c:axId val="9131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314816"/>
        <c:crosses val="autoZero"/>
        <c:auto val="1"/>
        <c:lblAlgn val="ctr"/>
        <c:lblOffset val="100"/>
        <c:noMultiLvlLbl val="0"/>
      </c:catAx>
      <c:valAx>
        <c:axId val="913148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313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0416666666666659"/>
          <c:y val="0.3402777777777779"/>
          <c:w val="0.17708333333333343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60833457099318655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Sheet5!$B$1057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Sheet5!$A$1058:$A$1063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Sheet5!$B$1058:$B$1063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Sheet5!$C$1057</c:f>
              <c:strCache>
                <c:ptCount val="1"/>
                <c:pt idx="0">
                  <c:v>POPEMP</c:v>
                </c:pt>
              </c:strCache>
            </c:strRef>
          </c:tx>
          <c:marker>
            <c:symbol val="none"/>
          </c:marker>
          <c:cat>
            <c:strRef>
              <c:f>Sheet5!$A$1058:$A$1063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Sheet5!$C$1058:$C$1063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50528"/>
        <c:axId val="91352064"/>
      </c:lineChart>
      <c:catAx>
        <c:axId val="9135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352064"/>
        <c:crosses val="autoZero"/>
        <c:auto val="1"/>
        <c:lblAlgn val="ctr"/>
        <c:lblOffset val="100"/>
        <c:noMultiLvlLbl val="0"/>
      </c:catAx>
      <c:valAx>
        <c:axId val="913520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3505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"/>
          <c:y val="0.3402777777777779"/>
          <c:w val="0.18125000000000005"/>
          <c:h val="0.166666666666666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583454556181958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Sheet5!$B$1074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Sheet5!$A$1075:$A$1080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Sheet5!$B$1075:$B$1080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Sheet5!$C$1074</c:f>
              <c:strCache>
                <c:ptCount val="1"/>
                <c:pt idx="0">
                  <c:v>RESTfront</c:v>
                </c:pt>
              </c:strCache>
            </c:strRef>
          </c:tx>
          <c:marker>
            <c:symbol val="none"/>
          </c:marker>
          <c:cat>
            <c:strRef>
              <c:f>Sheet5!$A$1075:$A$1080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Sheet5!$C$1075:$C$1080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42176"/>
        <c:axId val="91464448"/>
      </c:lineChart>
      <c:catAx>
        <c:axId val="9144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464448"/>
        <c:crosses val="autoZero"/>
        <c:auto val="1"/>
        <c:lblAlgn val="ctr"/>
        <c:lblOffset val="100"/>
        <c:noMultiLvlLbl val="0"/>
      </c:catAx>
      <c:valAx>
        <c:axId val="914644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442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0833457099318655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Sheet5!$B$1092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Sheet5!$A$1093:$A$1098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Sheet5!$B$1093:$B$1098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Sheet5!$C$1092</c:f>
              <c:strCache>
                <c:ptCount val="1"/>
                <c:pt idx="0">
                  <c:v>RETfront</c:v>
                </c:pt>
              </c:strCache>
            </c:strRef>
          </c:tx>
          <c:marker>
            <c:symbol val="none"/>
          </c:marker>
          <c:cat>
            <c:strRef>
              <c:f>Sheet5!$A$1093:$A$1098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Sheet5!$C$1093:$C$1098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98368"/>
        <c:axId val="91499904"/>
      </c:lineChart>
      <c:catAx>
        <c:axId val="9149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499904"/>
        <c:crosses val="autoZero"/>
        <c:auto val="1"/>
        <c:lblAlgn val="ctr"/>
        <c:lblOffset val="100"/>
        <c:noMultiLvlLbl val="0"/>
      </c:catAx>
      <c:valAx>
        <c:axId val="914999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498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8"/>
          <c:y val="0.34256055363321797"/>
          <c:w val="0.18125000000000005"/>
          <c:h val="0.1660899653979239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375120798992509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Sheet5!$B$1107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Sheet5!$A$1108:$A$1113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Sheet5!$B$1108:$B$1113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Sheet5!$C$1107</c:f>
              <c:strCache>
                <c:ptCount val="1"/>
                <c:pt idx="0">
                  <c:v>RSRTfront</c:v>
                </c:pt>
              </c:strCache>
            </c:strRef>
          </c:tx>
          <c:marker>
            <c:symbol val="none"/>
          </c:marker>
          <c:cat>
            <c:strRef>
              <c:f>Sheet5!$A$1108:$A$1113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Sheet5!$C$1108:$C$1113</c:f>
              <c:numCache>
                <c:formatCode>General</c:formatCode>
                <c:ptCount val="6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31520"/>
        <c:axId val="91537408"/>
      </c:lineChart>
      <c:catAx>
        <c:axId val="9153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537408"/>
        <c:crosses val="autoZero"/>
        <c:auto val="1"/>
        <c:lblAlgn val="ctr"/>
        <c:lblOffset val="100"/>
        <c:noMultiLvlLbl val="0"/>
      </c:catAx>
      <c:valAx>
        <c:axId val="915374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53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666792128076431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Sheet5!$B$1125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Sheet5!$A$1126:$A$1131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Sheet5!$B$1126:$B$1131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Sheet5!$C$1125</c:f>
              <c:strCache>
                <c:ptCount val="1"/>
                <c:pt idx="0">
                  <c:v>TRstops</c:v>
                </c:pt>
              </c:strCache>
            </c:strRef>
          </c:tx>
          <c:marker>
            <c:symbol val="none"/>
          </c:marker>
          <c:cat>
            <c:strRef>
              <c:f>Sheet5!$A$1126:$A$1131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Sheet5!$C$1126:$C$1131</c:f>
              <c:numCache>
                <c:formatCode>General</c:formatCode>
                <c:ptCount val="6"/>
                <c:pt idx="0">
                  <c:v>5</c:v>
                </c:pt>
                <c:pt idx="1">
                  <c:v>3</c:v>
                </c:pt>
                <c:pt idx="2">
                  <c:v>1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54944"/>
        <c:axId val="91556480"/>
      </c:lineChart>
      <c:catAx>
        <c:axId val="915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556480"/>
        <c:crosses val="autoZero"/>
        <c:auto val="1"/>
        <c:lblAlgn val="ctr"/>
        <c:lblOffset val="100"/>
        <c:noMultiLvlLbl val="0"/>
      </c:catAx>
      <c:valAx>
        <c:axId val="91556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554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>
        <c:manualLayout>
          <c:xMode val="edge"/>
          <c:yMode val="edge"/>
          <c:x val="0.29583398950131234"/>
          <c:y val="2.0761326402827102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708389706196512"/>
          <c:y val="4.5751779998276662E-2"/>
          <c:w val="0.47916764153572905"/>
          <c:h val="0.63072096711909975"/>
        </c:manualLayout>
      </c:layout>
      <c:lineChart>
        <c:grouping val="standard"/>
        <c:varyColors val="0"/>
        <c:ser>
          <c:idx val="0"/>
          <c:order val="0"/>
          <c:tx>
            <c:strRef>
              <c:f>Sheet5!$B$102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Sheet5!$A$103:$A$107</c:f>
              <c:strCache>
                <c:ptCount val="5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</c:strCache>
            </c:strRef>
          </c:cat>
          <c:val>
            <c:numRef>
              <c:f>Sheet5!$B$103:$B$107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Sheet5!$C$102</c:f>
              <c:strCache>
                <c:ptCount val="1"/>
                <c:pt idx="0">
                  <c:v>RESTfront</c:v>
                </c:pt>
              </c:strCache>
            </c:strRef>
          </c:tx>
          <c:marker>
            <c:symbol val="none"/>
          </c:marker>
          <c:cat>
            <c:strRef>
              <c:f>Sheet5!$A$103:$A$107</c:f>
              <c:strCache>
                <c:ptCount val="5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</c:strCache>
            </c:strRef>
          </c:cat>
          <c:val>
            <c:numRef>
              <c:f>Sheet5!$C$103:$C$107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975872"/>
        <c:axId val="159173248"/>
      </c:lineChart>
      <c:catAx>
        <c:axId val="1589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173248"/>
        <c:crosses val="autoZero"/>
        <c:auto val="1"/>
        <c:lblAlgn val="ctr"/>
        <c:lblOffset val="100"/>
        <c:noMultiLvlLbl val="0"/>
      </c:catAx>
      <c:valAx>
        <c:axId val="1591732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58975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>
        <c:manualLayout>
          <c:xMode val="edge"/>
          <c:yMode val="edge"/>
          <c:x val="0.78750153105861753"/>
          <c:y val="0.32353044104781031"/>
          <c:w val="0.19375043744531931"/>
          <c:h val="0.1568630881924073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61666792128076431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Sheet5!$B$1142</c:f>
              <c:strCache>
                <c:ptCount val="1"/>
                <c:pt idx="0">
                  <c:v>PTboard</c:v>
                </c:pt>
              </c:strCache>
            </c:strRef>
          </c:tx>
          <c:marker>
            <c:symbol val="none"/>
          </c:marker>
          <c:cat>
            <c:strRef>
              <c:f>Sheet5!$A$1143:$A$1148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Sheet5!$B$1143:$B$1148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Sheet5!$C$1142</c:f>
              <c:strCache>
                <c:ptCount val="1"/>
                <c:pt idx="0">
                  <c:v>TRon</c:v>
                </c:pt>
              </c:strCache>
            </c:strRef>
          </c:tx>
          <c:marker>
            <c:symbol val="none"/>
          </c:marker>
          <c:cat>
            <c:strRef>
              <c:f>Sheet5!$A$1143:$A$1148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Sheet5!$C$1143:$C$1148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98848"/>
        <c:axId val="91600384"/>
      </c:lineChart>
      <c:catAx>
        <c:axId val="915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600384"/>
        <c:crosses val="autoZero"/>
        <c:auto val="1"/>
        <c:lblAlgn val="ctr"/>
        <c:lblOffset val="100"/>
        <c:noMultiLvlLbl val="0"/>
      </c:catAx>
      <c:valAx>
        <c:axId val="916003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91598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83368089534692"/>
          <c:y val="4.794528565336989E-2"/>
          <c:w val="0.585417857702347"/>
          <c:h val="0.68835731545195356"/>
        </c:manualLayout>
      </c:layout>
      <c:lineChart>
        <c:grouping val="standard"/>
        <c:varyColors val="0"/>
        <c:ser>
          <c:idx val="0"/>
          <c:order val="0"/>
          <c:tx>
            <c:strRef>
              <c:f>Sheet5!$V$100</c:f>
              <c:strCache>
                <c:ptCount val="1"/>
                <c:pt idx="0">
                  <c:v>PEDint</c:v>
                </c:pt>
              </c:strCache>
            </c:strRef>
          </c:tx>
          <c:marker>
            <c:symbol val="none"/>
          </c:marker>
          <c:val>
            <c:numRef>
              <c:f>Sheet5!$V$101:$V$106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Sheet5!$W$97</c:f>
              <c:strCache>
                <c:ptCount val="1"/>
                <c:pt idx="0">
                  <c:v>RESTfront</c:v>
                </c:pt>
              </c:strCache>
            </c:strRef>
          </c:tx>
          <c:marker>
            <c:symbol val="none"/>
          </c:marker>
          <c:val>
            <c:numRef>
              <c:f>Sheet5!$W$98:$W$103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25728"/>
        <c:axId val="173627264"/>
      </c:lineChart>
      <c:catAx>
        <c:axId val="17362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3627264"/>
        <c:crosses val="autoZero"/>
        <c:auto val="1"/>
        <c:lblAlgn val="ctr"/>
        <c:lblOffset val="100"/>
        <c:noMultiLvlLbl val="0"/>
      </c:catAx>
      <c:valAx>
        <c:axId val="1736272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73625728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>
        <c:manualLayout>
          <c:xMode val="edge"/>
          <c:yMode val="edge"/>
          <c:x val="0.78750153105861753"/>
          <c:y val="0.41780893826627841"/>
          <c:w val="0.19375043744531931"/>
          <c:h val="0.1643839211879337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Sheet5!$B$54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Sheet5!$A$55:$A$60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Sheet5!$B$55:$B$60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Sheet5!$C$54</c:f>
              <c:strCache>
                <c:ptCount val="1"/>
                <c:pt idx="0">
                  <c:v>POPEMP</c:v>
                </c:pt>
              </c:strCache>
            </c:strRef>
          </c:tx>
          <c:marker>
            <c:symbol val="none"/>
          </c:marker>
          <c:cat>
            <c:strRef>
              <c:f>Sheet5!$A$55:$A$60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Sheet5!$C$55:$C$60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58880"/>
        <c:axId val="173660416"/>
      </c:lineChart>
      <c:catAx>
        <c:axId val="173658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73660416"/>
        <c:crosses val="autoZero"/>
        <c:auto val="1"/>
        <c:lblAlgn val="ctr"/>
        <c:lblOffset val="100"/>
        <c:noMultiLvlLbl val="0"/>
      </c:catAx>
      <c:valAx>
        <c:axId val="1736604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3658880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Sheet5!$B$37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Sheet5!$A$38:$A$43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Sheet5!$B$38:$B$43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Sheet5!$C$37</c:f>
              <c:strCache>
                <c:ptCount val="1"/>
                <c:pt idx="0">
                  <c:v>EMP</c:v>
                </c:pt>
              </c:strCache>
            </c:strRef>
          </c:tx>
          <c:marker>
            <c:symbol val="none"/>
          </c:marker>
          <c:cat>
            <c:strRef>
              <c:f>Sheet5!$A$38:$A$43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Sheet5!$C$38:$C$43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57568"/>
        <c:axId val="173759104"/>
      </c:lineChart>
      <c:catAx>
        <c:axId val="173757568"/>
        <c:scaling>
          <c:orientation val="minMax"/>
        </c:scaling>
        <c:delete val="0"/>
        <c:axPos val="b"/>
        <c:majorTickMark val="out"/>
        <c:minorTickMark val="none"/>
        <c:tickLblPos val="nextTo"/>
        <c:crossAx val="173759104"/>
        <c:crosses val="autoZero"/>
        <c:auto val="1"/>
        <c:lblAlgn val="ctr"/>
        <c:lblOffset val="100"/>
        <c:noMultiLvlLbl val="0"/>
      </c:catAx>
      <c:valAx>
        <c:axId val="1737591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3757568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Sheet5!$B$102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Sheet5!$A$103:$A$108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Sheet5!$B$103:$B$108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Sheet5!$C$102</c:f>
              <c:strCache>
                <c:ptCount val="1"/>
                <c:pt idx="0">
                  <c:v>RESTfront</c:v>
                </c:pt>
              </c:strCache>
            </c:strRef>
          </c:tx>
          <c:marker>
            <c:symbol val="none"/>
          </c:marker>
          <c:cat>
            <c:strRef>
              <c:f>Sheet5!$A$103:$A$108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Sheet5!$C$103:$C$108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98912"/>
        <c:axId val="173800448"/>
      </c:lineChart>
      <c:catAx>
        <c:axId val="173798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73800448"/>
        <c:crosses val="autoZero"/>
        <c:auto val="1"/>
        <c:lblAlgn val="ctr"/>
        <c:lblOffset val="100"/>
        <c:noMultiLvlLbl val="0"/>
      </c:catAx>
      <c:valAx>
        <c:axId val="1738004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3798912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Sheet5!$B$266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Sheet5!$A$267:$A$272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Sheet5!$B$267:$B$272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Sheet5!$C$266</c:f>
              <c:strCache>
                <c:ptCount val="1"/>
                <c:pt idx="0">
                  <c:v>DESIGN</c:v>
                </c:pt>
              </c:strCache>
            </c:strRef>
          </c:tx>
          <c:marker>
            <c:symbol val="none"/>
          </c:marker>
          <c:cat>
            <c:strRef>
              <c:f>Sheet5!$A$267:$A$272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Sheet5!$C$267:$C$272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05792"/>
        <c:axId val="173907328"/>
      </c:lineChart>
      <c:catAx>
        <c:axId val="173905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73907328"/>
        <c:crosses val="autoZero"/>
        <c:auto val="1"/>
        <c:lblAlgn val="ctr"/>
        <c:lblOffset val="100"/>
        <c:noMultiLvlLbl val="0"/>
      </c:catAx>
      <c:valAx>
        <c:axId val="1739073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3905792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Sheet5!$B$2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Sheet5!$A$3:$A$9</c:f>
              <c:strCache>
                <c:ptCount val="7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Sheet5!$B$3:$B$9</c:f>
              <c:numCache>
                <c:formatCode>General</c:formatCode>
                <c:ptCount val="7"/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Sheet5!$C$2</c:f>
              <c:strCache>
                <c:ptCount val="1"/>
                <c:pt idx="0">
                  <c:v>ROWped</c:v>
                </c:pt>
              </c:strCache>
            </c:strRef>
          </c:tx>
          <c:marker>
            <c:symbol val="none"/>
          </c:marker>
          <c:cat>
            <c:strRef>
              <c:f>Sheet5!$A$3:$A$9</c:f>
              <c:strCache>
                <c:ptCount val="7"/>
                <c:pt idx="1">
                  <c:v>KE</c:v>
                </c:pt>
                <c:pt idx="2">
                  <c:v>LS</c:v>
                </c:pt>
                <c:pt idx="3">
                  <c:v>TA</c:v>
                </c:pt>
                <c:pt idx="4">
                  <c:v>CS</c:v>
                </c:pt>
                <c:pt idx="5">
                  <c:v>CA</c:v>
                </c:pt>
                <c:pt idx="6">
                  <c:v>SC</c:v>
                </c:pt>
              </c:strCache>
            </c:strRef>
          </c:cat>
          <c:val>
            <c:numRef>
              <c:f>Sheet5!$C$3:$C$9</c:f>
              <c:numCache>
                <c:formatCode>General</c:formatCode>
                <c:ptCount val="7"/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12672"/>
        <c:axId val="174018560"/>
      </c:lineChart>
      <c:catAx>
        <c:axId val="174012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74018560"/>
        <c:crosses val="autoZero"/>
        <c:auto val="1"/>
        <c:lblAlgn val="ctr"/>
        <c:lblOffset val="100"/>
        <c:noMultiLvlLbl val="0"/>
      </c:catAx>
      <c:valAx>
        <c:axId val="1740185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4012672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442988421463461E-2"/>
          <c:w val="0.59583454556181958"/>
          <c:h val="0.79584909549547134"/>
        </c:manualLayout>
      </c:layout>
      <c:lineChart>
        <c:grouping val="standard"/>
        <c:varyColors val="0"/>
        <c:ser>
          <c:idx val="0"/>
          <c:order val="0"/>
          <c:tx>
            <c:strRef>
              <c:f>Sheet5!$B$118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Sheet5!$A$119:$A$124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Sheet5!$B$119:$B$124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Sheet5!$C$118</c:f>
              <c:strCache>
                <c:ptCount val="1"/>
                <c:pt idx="0">
                  <c:v>RETfront</c:v>
                </c:pt>
              </c:strCache>
            </c:strRef>
          </c:tx>
          <c:marker>
            <c:symbol val="none"/>
          </c:marker>
          <c:cat>
            <c:strRef>
              <c:f>Sheet5!$A$119:$A$124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Sheet5!$C$119:$C$124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78976"/>
        <c:axId val="173681664"/>
      </c:lineChart>
      <c:catAx>
        <c:axId val="17367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3681664"/>
        <c:crosses val="autoZero"/>
        <c:auto val="1"/>
        <c:lblAlgn val="ctr"/>
        <c:lblOffset val="100"/>
        <c:noMultiLvlLbl val="0"/>
      </c:catAx>
      <c:valAx>
        <c:axId val="1736816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73678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</a:t>
            </a:r>
            <a:r>
              <a:rPr lang="en-US" baseline="0"/>
              <a:t> Order Comparison</a:t>
            </a:r>
            <a:endParaRPr lang="en-US"/>
          </a:p>
        </c:rich>
      </c:tx>
      <c:layout/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41699303587453"/>
          <c:y val="4.8611275944267923E-2"/>
          <c:w val="0.59375120798992509"/>
          <c:h val="0.79514158508838262"/>
        </c:manualLayout>
      </c:layout>
      <c:lineChart>
        <c:grouping val="standard"/>
        <c:varyColors val="0"/>
        <c:ser>
          <c:idx val="0"/>
          <c:order val="0"/>
          <c:tx>
            <c:strRef>
              <c:f>Sheet5!$B$136</c:f>
              <c:strCache>
                <c:ptCount val="1"/>
                <c:pt idx="0">
                  <c:v>PEDStotal or PEDint</c:v>
                </c:pt>
              </c:strCache>
            </c:strRef>
          </c:tx>
          <c:marker>
            <c:symbol val="none"/>
          </c:marker>
          <c:cat>
            <c:strRef>
              <c:f>Sheet5!$A$137:$A$142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Sheet5!$B$137:$B$142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Sheet5!$C$136</c:f>
              <c:strCache>
                <c:ptCount val="1"/>
                <c:pt idx="0">
                  <c:v>RSRTfront</c:v>
                </c:pt>
              </c:strCache>
            </c:strRef>
          </c:tx>
          <c:marker>
            <c:symbol val="none"/>
          </c:marker>
          <c:cat>
            <c:strRef>
              <c:f>Sheet5!$A$137:$A$142</c:f>
              <c:strCache>
                <c:ptCount val="6"/>
                <c:pt idx="0">
                  <c:v>KE</c:v>
                </c:pt>
                <c:pt idx="1">
                  <c:v>LS</c:v>
                </c:pt>
                <c:pt idx="2">
                  <c:v>TA</c:v>
                </c:pt>
                <c:pt idx="3">
                  <c:v>CS</c:v>
                </c:pt>
                <c:pt idx="4">
                  <c:v>CA</c:v>
                </c:pt>
                <c:pt idx="5">
                  <c:v>SC</c:v>
                </c:pt>
              </c:strCache>
            </c:strRef>
          </c:cat>
          <c:val>
            <c:numRef>
              <c:f>Sheet5!$C$137:$C$142</c:f>
              <c:numCache>
                <c:formatCode>General</c:formatCode>
                <c:ptCount val="6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51552"/>
        <c:axId val="55353344"/>
      </c:lineChart>
      <c:catAx>
        <c:axId val="5535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353344"/>
        <c:crosses val="autoZero"/>
        <c:auto val="1"/>
        <c:lblAlgn val="ctr"/>
        <c:lblOffset val="100"/>
        <c:noMultiLvlLbl val="0"/>
      </c:catAx>
      <c:valAx>
        <c:axId val="553533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55351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3</xdr:row>
      <xdr:rowOff>0</xdr:rowOff>
    </xdr:from>
    <xdr:to>
      <xdr:col>11</xdr:col>
      <xdr:colOff>38100</xdr:colOff>
      <xdr:row>17</xdr:row>
      <xdr:rowOff>76200</xdr:rowOff>
    </xdr:to>
    <xdr:graphicFrame macro="">
      <xdr:nvGraphicFramePr>
        <xdr:cNvPr id="10551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457200</xdr:colOff>
      <xdr:row>52</xdr:row>
      <xdr:rowOff>47625</xdr:rowOff>
    </xdr:from>
    <xdr:to>
      <xdr:col>11</xdr:col>
      <xdr:colOff>152400</xdr:colOff>
      <xdr:row>66</xdr:row>
      <xdr:rowOff>123825</xdr:rowOff>
    </xdr:to>
    <xdr:graphicFrame macro="">
      <xdr:nvGraphicFramePr>
        <xdr:cNvPr id="105512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552450</xdr:colOff>
      <xdr:row>35</xdr:row>
      <xdr:rowOff>66675</xdr:rowOff>
    </xdr:from>
    <xdr:to>
      <xdr:col>11</xdr:col>
      <xdr:colOff>247650</xdr:colOff>
      <xdr:row>49</xdr:row>
      <xdr:rowOff>133350</xdr:rowOff>
    </xdr:to>
    <xdr:graphicFrame macro="">
      <xdr:nvGraphicFramePr>
        <xdr:cNvPr id="105512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66675</xdr:colOff>
      <xdr:row>19</xdr:row>
      <xdr:rowOff>152400</xdr:rowOff>
    </xdr:from>
    <xdr:to>
      <xdr:col>11</xdr:col>
      <xdr:colOff>371475</xdr:colOff>
      <xdr:row>34</xdr:row>
      <xdr:rowOff>28575</xdr:rowOff>
    </xdr:to>
    <xdr:graphicFrame macro="">
      <xdr:nvGraphicFramePr>
        <xdr:cNvPr id="105512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552450</xdr:colOff>
      <xdr:row>68</xdr:row>
      <xdr:rowOff>85725</xdr:rowOff>
    </xdr:from>
    <xdr:to>
      <xdr:col>11</xdr:col>
      <xdr:colOff>247650</xdr:colOff>
      <xdr:row>82</xdr:row>
      <xdr:rowOff>161925</xdr:rowOff>
    </xdr:to>
    <xdr:graphicFrame macro="">
      <xdr:nvGraphicFramePr>
        <xdr:cNvPr id="105512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152400</xdr:colOff>
      <xdr:row>85</xdr:row>
      <xdr:rowOff>28575</xdr:rowOff>
    </xdr:from>
    <xdr:to>
      <xdr:col>11</xdr:col>
      <xdr:colOff>457200</xdr:colOff>
      <xdr:row>99</xdr:row>
      <xdr:rowOff>104775</xdr:rowOff>
    </xdr:to>
    <xdr:graphicFrame macro="">
      <xdr:nvGraphicFramePr>
        <xdr:cNvPr id="105512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161925</xdr:colOff>
      <xdr:row>101</xdr:row>
      <xdr:rowOff>66675</xdr:rowOff>
    </xdr:from>
    <xdr:to>
      <xdr:col>11</xdr:col>
      <xdr:colOff>466725</xdr:colOff>
      <xdr:row>115</xdr:row>
      <xdr:rowOff>142875</xdr:rowOff>
    </xdr:to>
    <xdr:graphicFrame macro="">
      <xdr:nvGraphicFramePr>
        <xdr:cNvPr id="105512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57150</xdr:colOff>
      <xdr:row>117</xdr:row>
      <xdr:rowOff>57150</xdr:rowOff>
    </xdr:from>
    <xdr:to>
      <xdr:col>11</xdr:col>
      <xdr:colOff>361950</xdr:colOff>
      <xdr:row>131</xdr:row>
      <xdr:rowOff>133350</xdr:rowOff>
    </xdr:to>
    <xdr:graphicFrame macro="">
      <xdr:nvGraphicFramePr>
        <xdr:cNvPr id="105513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47625</xdr:colOff>
      <xdr:row>133</xdr:row>
      <xdr:rowOff>123825</xdr:rowOff>
    </xdr:from>
    <xdr:to>
      <xdr:col>11</xdr:col>
      <xdr:colOff>352425</xdr:colOff>
      <xdr:row>148</xdr:row>
      <xdr:rowOff>9525</xdr:rowOff>
    </xdr:to>
    <xdr:graphicFrame macro="">
      <xdr:nvGraphicFramePr>
        <xdr:cNvPr id="1055131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85725</xdr:colOff>
      <xdr:row>150</xdr:row>
      <xdr:rowOff>0</xdr:rowOff>
    </xdr:from>
    <xdr:to>
      <xdr:col>11</xdr:col>
      <xdr:colOff>390525</xdr:colOff>
      <xdr:row>164</xdr:row>
      <xdr:rowOff>76200</xdr:rowOff>
    </xdr:to>
    <xdr:graphicFrame macro="">
      <xdr:nvGraphicFramePr>
        <xdr:cNvPr id="1055132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47625</xdr:colOff>
      <xdr:row>166</xdr:row>
      <xdr:rowOff>66675</xdr:rowOff>
    </xdr:from>
    <xdr:to>
      <xdr:col>11</xdr:col>
      <xdr:colOff>352425</xdr:colOff>
      <xdr:row>180</xdr:row>
      <xdr:rowOff>142875</xdr:rowOff>
    </xdr:to>
    <xdr:graphicFrame macro="">
      <xdr:nvGraphicFramePr>
        <xdr:cNvPr id="1055133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152400</xdr:colOff>
      <xdr:row>182</xdr:row>
      <xdr:rowOff>142875</xdr:rowOff>
    </xdr:from>
    <xdr:to>
      <xdr:col>11</xdr:col>
      <xdr:colOff>457200</xdr:colOff>
      <xdr:row>197</xdr:row>
      <xdr:rowOff>28575</xdr:rowOff>
    </xdr:to>
    <xdr:graphicFrame macro="">
      <xdr:nvGraphicFramePr>
        <xdr:cNvPr id="1055134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209550</xdr:colOff>
      <xdr:row>199</xdr:row>
      <xdr:rowOff>0</xdr:rowOff>
    </xdr:from>
    <xdr:to>
      <xdr:col>11</xdr:col>
      <xdr:colOff>514350</xdr:colOff>
      <xdr:row>213</xdr:row>
      <xdr:rowOff>76200</xdr:rowOff>
    </xdr:to>
    <xdr:graphicFrame macro="">
      <xdr:nvGraphicFramePr>
        <xdr:cNvPr id="1055135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276225</xdr:colOff>
      <xdr:row>214</xdr:row>
      <xdr:rowOff>142875</xdr:rowOff>
    </xdr:from>
    <xdr:to>
      <xdr:col>11</xdr:col>
      <xdr:colOff>581025</xdr:colOff>
      <xdr:row>229</xdr:row>
      <xdr:rowOff>28575</xdr:rowOff>
    </xdr:to>
    <xdr:graphicFrame macro="">
      <xdr:nvGraphicFramePr>
        <xdr:cNvPr id="1055136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171450</xdr:colOff>
      <xdr:row>231</xdr:row>
      <xdr:rowOff>123825</xdr:rowOff>
    </xdr:from>
    <xdr:to>
      <xdr:col>11</xdr:col>
      <xdr:colOff>476250</xdr:colOff>
      <xdr:row>246</xdr:row>
      <xdr:rowOff>9525</xdr:rowOff>
    </xdr:to>
    <xdr:graphicFrame macro="">
      <xdr:nvGraphicFramePr>
        <xdr:cNvPr id="1055137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161925</xdr:colOff>
      <xdr:row>248</xdr:row>
      <xdr:rowOff>161925</xdr:rowOff>
    </xdr:from>
    <xdr:to>
      <xdr:col>11</xdr:col>
      <xdr:colOff>466725</xdr:colOff>
      <xdr:row>263</xdr:row>
      <xdr:rowOff>47625</xdr:rowOff>
    </xdr:to>
    <xdr:graphicFrame macro="">
      <xdr:nvGraphicFramePr>
        <xdr:cNvPr id="1055138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219075</xdr:colOff>
      <xdr:row>265</xdr:row>
      <xdr:rowOff>47625</xdr:rowOff>
    </xdr:from>
    <xdr:to>
      <xdr:col>11</xdr:col>
      <xdr:colOff>523875</xdr:colOff>
      <xdr:row>279</xdr:row>
      <xdr:rowOff>123825</xdr:rowOff>
    </xdr:to>
    <xdr:graphicFrame macro="">
      <xdr:nvGraphicFramePr>
        <xdr:cNvPr id="10551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266700</xdr:colOff>
      <xdr:row>281</xdr:row>
      <xdr:rowOff>142875</xdr:rowOff>
    </xdr:from>
    <xdr:to>
      <xdr:col>11</xdr:col>
      <xdr:colOff>571500</xdr:colOff>
      <xdr:row>296</xdr:row>
      <xdr:rowOff>28575</xdr:rowOff>
    </xdr:to>
    <xdr:graphicFrame macro="">
      <xdr:nvGraphicFramePr>
        <xdr:cNvPr id="10551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419100</xdr:colOff>
      <xdr:row>299</xdr:row>
      <xdr:rowOff>38100</xdr:rowOff>
    </xdr:from>
    <xdr:to>
      <xdr:col>12</xdr:col>
      <xdr:colOff>114300</xdr:colOff>
      <xdr:row>313</xdr:row>
      <xdr:rowOff>114300</xdr:rowOff>
    </xdr:to>
    <xdr:graphicFrame macro="">
      <xdr:nvGraphicFramePr>
        <xdr:cNvPr id="10551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352425</xdr:colOff>
      <xdr:row>316</xdr:row>
      <xdr:rowOff>9525</xdr:rowOff>
    </xdr:from>
    <xdr:to>
      <xdr:col>12</xdr:col>
      <xdr:colOff>47625</xdr:colOff>
      <xdr:row>330</xdr:row>
      <xdr:rowOff>85725</xdr:rowOff>
    </xdr:to>
    <xdr:graphicFrame macro="">
      <xdr:nvGraphicFramePr>
        <xdr:cNvPr id="10551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523875</xdr:colOff>
      <xdr:row>332</xdr:row>
      <xdr:rowOff>171450</xdr:rowOff>
    </xdr:from>
    <xdr:to>
      <xdr:col>12</xdr:col>
      <xdr:colOff>219075</xdr:colOff>
      <xdr:row>347</xdr:row>
      <xdr:rowOff>57150</xdr:rowOff>
    </xdr:to>
    <xdr:graphicFrame macro="">
      <xdr:nvGraphicFramePr>
        <xdr:cNvPr id="105514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600075</xdr:colOff>
      <xdr:row>348</xdr:row>
      <xdr:rowOff>152400</xdr:rowOff>
    </xdr:from>
    <xdr:to>
      <xdr:col>12</xdr:col>
      <xdr:colOff>295275</xdr:colOff>
      <xdr:row>363</xdr:row>
      <xdr:rowOff>38100</xdr:rowOff>
    </xdr:to>
    <xdr:graphicFrame macro="">
      <xdr:nvGraphicFramePr>
        <xdr:cNvPr id="10551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38100</xdr:colOff>
      <xdr:row>365</xdr:row>
      <xdr:rowOff>19050</xdr:rowOff>
    </xdr:from>
    <xdr:to>
      <xdr:col>12</xdr:col>
      <xdr:colOff>342900</xdr:colOff>
      <xdr:row>379</xdr:row>
      <xdr:rowOff>95250</xdr:rowOff>
    </xdr:to>
    <xdr:graphicFrame macro="">
      <xdr:nvGraphicFramePr>
        <xdr:cNvPr id="1055145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</xdr:col>
      <xdr:colOff>47625</xdr:colOff>
      <xdr:row>381</xdr:row>
      <xdr:rowOff>95250</xdr:rowOff>
    </xdr:from>
    <xdr:to>
      <xdr:col>12</xdr:col>
      <xdr:colOff>352425</xdr:colOff>
      <xdr:row>395</xdr:row>
      <xdr:rowOff>171450</xdr:rowOff>
    </xdr:to>
    <xdr:graphicFrame macro="">
      <xdr:nvGraphicFramePr>
        <xdr:cNvPr id="1055146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</xdr:col>
      <xdr:colOff>228600</xdr:colOff>
      <xdr:row>398</xdr:row>
      <xdr:rowOff>171450</xdr:rowOff>
    </xdr:from>
    <xdr:to>
      <xdr:col>12</xdr:col>
      <xdr:colOff>533400</xdr:colOff>
      <xdr:row>413</xdr:row>
      <xdr:rowOff>57150</xdr:rowOff>
    </xdr:to>
    <xdr:graphicFrame macro="">
      <xdr:nvGraphicFramePr>
        <xdr:cNvPr id="1055147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</xdr:col>
      <xdr:colOff>190500</xdr:colOff>
      <xdr:row>415</xdr:row>
      <xdr:rowOff>47625</xdr:rowOff>
    </xdr:from>
    <xdr:to>
      <xdr:col>12</xdr:col>
      <xdr:colOff>495300</xdr:colOff>
      <xdr:row>429</xdr:row>
      <xdr:rowOff>123825</xdr:rowOff>
    </xdr:to>
    <xdr:graphicFrame macro="">
      <xdr:nvGraphicFramePr>
        <xdr:cNvPr id="1055148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5</xdr:col>
      <xdr:colOff>190500</xdr:colOff>
      <xdr:row>431</xdr:row>
      <xdr:rowOff>161925</xdr:rowOff>
    </xdr:from>
    <xdr:to>
      <xdr:col>12</xdr:col>
      <xdr:colOff>495300</xdr:colOff>
      <xdr:row>446</xdr:row>
      <xdr:rowOff>47625</xdr:rowOff>
    </xdr:to>
    <xdr:graphicFrame macro="">
      <xdr:nvGraphicFramePr>
        <xdr:cNvPr id="1055149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</xdr:col>
      <xdr:colOff>152400</xdr:colOff>
      <xdr:row>448</xdr:row>
      <xdr:rowOff>104775</xdr:rowOff>
    </xdr:from>
    <xdr:to>
      <xdr:col>12</xdr:col>
      <xdr:colOff>457200</xdr:colOff>
      <xdr:row>462</xdr:row>
      <xdr:rowOff>180975</xdr:rowOff>
    </xdr:to>
    <xdr:graphicFrame macro="">
      <xdr:nvGraphicFramePr>
        <xdr:cNvPr id="1055150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5</xdr:col>
      <xdr:colOff>152400</xdr:colOff>
      <xdr:row>465</xdr:row>
      <xdr:rowOff>47625</xdr:rowOff>
    </xdr:from>
    <xdr:to>
      <xdr:col>12</xdr:col>
      <xdr:colOff>457200</xdr:colOff>
      <xdr:row>479</xdr:row>
      <xdr:rowOff>123825</xdr:rowOff>
    </xdr:to>
    <xdr:graphicFrame macro="">
      <xdr:nvGraphicFramePr>
        <xdr:cNvPr id="1055151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5</xdr:col>
      <xdr:colOff>85725</xdr:colOff>
      <xdr:row>481</xdr:row>
      <xdr:rowOff>0</xdr:rowOff>
    </xdr:from>
    <xdr:to>
      <xdr:col>12</xdr:col>
      <xdr:colOff>390525</xdr:colOff>
      <xdr:row>495</xdr:row>
      <xdr:rowOff>76200</xdr:rowOff>
    </xdr:to>
    <xdr:graphicFrame macro="">
      <xdr:nvGraphicFramePr>
        <xdr:cNvPr id="1055152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</xdr:col>
      <xdr:colOff>38100</xdr:colOff>
      <xdr:row>496</xdr:row>
      <xdr:rowOff>57150</xdr:rowOff>
    </xdr:from>
    <xdr:to>
      <xdr:col>12</xdr:col>
      <xdr:colOff>342900</xdr:colOff>
      <xdr:row>510</xdr:row>
      <xdr:rowOff>133350</xdr:rowOff>
    </xdr:to>
    <xdr:graphicFrame macro="">
      <xdr:nvGraphicFramePr>
        <xdr:cNvPr id="1055153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</xdr:col>
      <xdr:colOff>0</xdr:colOff>
      <xdr:row>511</xdr:row>
      <xdr:rowOff>161925</xdr:rowOff>
    </xdr:from>
    <xdr:to>
      <xdr:col>12</xdr:col>
      <xdr:colOff>304800</xdr:colOff>
      <xdr:row>526</xdr:row>
      <xdr:rowOff>47625</xdr:rowOff>
    </xdr:to>
    <xdr:graphicFrame macro="">
      <xdr:nvGraphicFramePr>
        <xdr:cNvPr id="1055154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4</xdr:col>
      <xdr:colOff>581025</xdr:colOff>
      <xdr:row>527</xdr:row>
      <xdr:rowOff>66675</xdr:rowOff>
    </xdr:from>
    <xdr:to>
      <xdr:col>12</xdr:col>
      <xdr:colOff>276225</xdr:colOff>
      <xdr:row>541</xdr:row>
      <xdr:rowOff>142875</xdr:rowOff>
    </xdr:to>
    <xdr:graphicFrame macro="">
      <xdr:nvGraphicFramePr>
        <xdr:cNvPr id="1055155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5</xdr:col>
      <xdr:colOff>66675</xdr:colOff>
      <xdr:row>543</xdr:row>
      <xdr:rowOff>19050</xdr:rowOff>
    </xdr:from>
    <xdr:to>
      <xdr:col>12</xdr:col>
      <xdr:colOff>371475</xdr:colOff>
      <xdr:row>557</xdr:row>
      <xdr:rowOff>95250</xdr:rowOff>
    </xdr:to>
    <xdr:graphicFrame macro="">
      <xdr:nvGraphicFramePr>
        <xdr:cNvPr id="1055156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4</xdr:col>
      <xdr:colOff>581025</xdr:colOff>
      <xdr:row>558</xdr:row>
      <xdr:rowOff>161925</xdr:rowOff>
    </xdr:from>
    <xdr:to>
      <xdr:col>12</xdr:col>
      <xdr:colOff>276225</xdr:colOff>
      <xdr:row>573</xdr:row>
      <xdr:rowOff>47625</xdr:rowOff>
    </xdr:to>
    <xdr:graphicFrame macro="">
      <xdr:nvGraphicFramePr>
        <xdr:cNvPr id="1055157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</xdr:col>
      <xdr:colOff>552450</xdr:colOff>
      <xdr:row>575</xdr:row>
      <xdr:rowOff>66675</xdr:rowOff>
    </xdr:from>
    <xdr:to>
      <xdr:col>12</xdr:col>
      <xdr:colOff>247650</xdr:colOff>
      <xdr:row>589</xdr:row>
      <xdr:rowOff>142875</xdr:rowOff>
    </xdr:to>
    <xdr:graphicFrame macro="">
      <xdr:nvGraphicFramePr>
        <xdr:cNvPr id="1055158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523875</xdr:colOff>
      <xdr:row>593</xdr:row>
      <xdr:rowOff>123825</xdr:rowOff>
    </xdr:from>
    <xdr:to>
      <xdr:col>12</xdr:col>
      <xdr:colOff>219075</xdr:colOff>
      <xdr:row>608</xdr:row>
      <xdr:rowOff>9525</xdr:rowOff>
    </xdr:to>
    <xdr:graphicFrame macro="">
      <xdr:nvGraphicFramePr>
        <xdr:cNvPr id="1055159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</xdr:col>
      <xdr:colOff>485775</xdr:colOff>
      <xdr:row>610</xdr:row>
      <xdr:rowOff>180975</xdr:rowOff>
    </xdr:from>
    <xdr:to>
      <xdr:col>12</xdr:col>
      <xdr:colOff>180975</xdr:colOff>
      <xdr:row>625</xdr:row>
      <xdr:rowOff>66675</xdr:rowOff>
    </xdr:to>
    <xdr:graphicFrame macro="">
      <xdr:nvGraphicFramePr>
        <xdr:cNvPr id="1055160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4</xdr:col>
      <xdr:colOff>600075</xdr:colOff>
      <xdr:row>627</xdr:row>
      <xdr:rowOff>180975</xdr:rowOff>
    </xdr:from>
    <xdr:to>
      <xdr:col>12</xdr:col>
      <xdr:colOff>295275</xdr:colOff>
      <xdr:row>642</xdr:row>
      <xdr:rowOff>66675</xdr:rowOff>
    </xdr:to>
    <xdr:graphicFrame macro="">
      <xdr:nvGraphicFramePr>
        <xdr:cNvPr id="1055161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</xdr:col>
      <xdr:colOff>152400</xdr:colOff>
      <xdr:row>644</xdr:row>
      <xdr:rowOff>123825</xdr:rowOff>
    </xdr:from>
    <xdr:to>
      <xdr:col>12</xdr:col>
      <xdr:colOff>457200</xdr:colOff>
      <xdr:row>659</xdr:row>
      <xdr:rowOff>9525</xdr:rowOff>
    </xdr:to>
    <xdr:graphicFrame macro="">
      <xdr:nvGraphicFramePr>
        <xdr:cNvPr id="1055162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5</xdr:col>
      <xdr:colOff>28575</xdr:colOff>
      <xdr:row>662</xdr:row>
      <xdr:rowOff>95250</xdr:rowOff>
    </xdr:from>
    <xdr:to>
      <xdr:col>12</xdr:col>
      <xdr:colOff>333375</xdr:colOff>
      <xdr:row>676</xdr:row>
      <xdr:rowOff>171450</xdr:rowOff>
    </xdr:to>
    <xdr:graphicFrame macro="">
      <xdr:nvGraphicFramePr>
        <xdr:cNvPr id="1055163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5</xdr:col>
      <xdr:colOff>133350</xdr:colOff>
      <xdr:row>679</xdr:row>
      <xdr:rowOff>114300</xdr:rowOff>
    </xdr:from>
    <xdr:to>
      <xdr:col>12</xdr:col>
      <xdr:colOff>438150</xdr:colOff>
      <xdr:row>693</xdr:row>
      <xdr:rowOff>180975</xdr:rowOff>
    </xdr:to>
    <xdr:graphicFrame macro="">
      <xdr:nvGraphicFramePr>
        <xdr:cNvPr id="1055164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5</xdr:col>
      <xdr:colOff>114300</xdr:colOff>
      <xdr:row>696</xdr:row>
      <xdr:rowOff>19050</xdr:rowOff>
    </xdr:from>
    <xdr:to>
      <xdr:col>12</xdr:col>
      <xdr:colOff>419100</xdr:colOff>
      <xdr:row>710</xdr:row>
      <xdr:rowOff>95250</xdr:rowOff>
    </xdr:to>
    <xdr:graphicFrame macro="">
      <xdr:nvGraphicFramePr>
        <xdr:cNvPr id="1055165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5</xdr:col>
      <xdr:colOff>114300</xdr:colOff>
      <xdr:row>713</xdr:row>
      <xdr:rowOff>28575</xdr:rowOff>
    </xdr:from>
    <xdr:to>
      <xdr:col>12</xdr:col>
      <xdr:colOff>419100</xdr:colOff>
      <xdr:row>727</xdr:row>
      <xdr:rowOff>104775</xdr:rowOff>
    </xdr:to>
    <xdr:graphicFrame macro="">
      <xdr:nvGraphicFramePr>
        <xdr:cNvPr id="1055166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5</xdr:col>
      <xdr:colOff>123825</xdr:colOff>
      <xdr:row>729</xdr:row>
      <xdr:rowOff>95250</xdr:rowOff>
    </xdr:from>
    <xdr:to>
      <xdr:col>12</xdr:col>
      <xdr:colOff>428625</xdr:colOff>
      <xdr:row>743</xdr:row>
      <xdr:rowOff>161925</xdr:rowOff>
    </xdr:to>
    <xdr:graphicFrame macro="">
      <xdr:nvGraphicFramePr>
        <xdr:cNvPr id="1055167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5</xdr:col>
      <xdr:colOff>228600</xdr:colOff>
      <xdr:row>746</xdr:row>
      <xdr:rowOff>76200</xdr:rowOff>
    </xdr:from>
    <xdr:to>
      <xdr:col>12</xdr:col>
      <xdr:colOff>533400</xdr:colOff>
      <xdr:row>760</xdr:row>
      <xdr:rowOff>152400</xdr:rowOff>
    </xdr:to>
    <xdr:graphicFrame macro="">
      <xdr:nvGraphicFramePr>
        <xdr:cNvPr id="1055168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5</xdr:col>
      <xdr:colOff>304800</xdr:colOff>
      <xdr:row>763</xdr:row>
      <xdr:rowOff>114300</xdr:rowOff>
    </xdr:from>
    <xdr:to>
      <xdr:col>13</xdr:col>
      <xdr:colOff>0</xdr:colOff>
      <xdr:row>778</xdr:row>
      <xdr:rowOff>0</xdr:rowOff>
    </xdr:to>
    <xdr:graphicFrame macro="">
      <xdr:nvGraphicFramePr>
        <xdr:cNvPr id="1055169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</xdr:col>
      <xdr:colOff>123825</xdr:colOff>
      <xdr:row>779</xdr:row>
      <xdr:rowOff>66675</xdr:rowOff>
    </xdr:from>
    <xdr:to>
      <xdr:col>12</xdr:col>
      <xdr:colOff>428625</xdr:colOff>
      <xdr:row>793</xdr:row>
      <xdr:rowOff>142875</xdr:rowOff>
    </xdr:to>
    <xdr:graphicFrame macro="">
      <xdr:nvGraphicFramePr>
        <xdr:cNvPr id="1055170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</xdr:col>
      <xdr:colOff>95250</xdr:colOff>
      <xdr:row>794</xdr:row>
      <xdr:rowOff>161925</xdr:rowOff>
    </xdr:from>
    <xdr:to>
      <xdr:col>12</xdr:col>
      <xdr:colOff>400050</xdr:colOff>
      <xdr:row>809</xdr:row>
      <xdr:rowOff>47625</xdr:rowOff>
    </xdr:to>
    <xdr:graphicFrame macro="">
      <xdr:nvGraphicFramePr>
        <xdr:cNvPr id="1055171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</xdr:col>
      <xdr:colOff>0</xdr:colOff>
      <xdr:row>810</xdr:row>
      <xdr:rowOff>28575</xdr:rowOff>
    </xdr:from>
    <xdr:to>
      <xdr:col>12</xdr:col>
      <xdr:colOff>304800</xdr:colOff>
      <xdr:row>824</xdr:row>
      <xdr:rowOff>104775</xdr:rowOff>
    </xdr:to>
    <xdr:graphicFrame macro="">
      <xdr:nvGraphicFramePr>
        <xdr:cNvPr id="1055172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4</xdr:col>
      <xdr:colOff>561975</xdr:colOff>
      <xdr:row>826</xdr:row>
      <xdr:rowOff>47625</xdr:rowOff>
    </xdr:from>
    <xdr:to>
      <xdr:col>12</xdr:col>
      <xdr:colOff>257175</xdr:colOff>
      <xdr:row>840</xdr:row>
      <xdr:rowOff>123825</xdr:rowOff>
    </xdr:to>
    <xdr:graphicFrame macro="">
      <xdr:nvGraphicFramePr>
        <xdr:cNvPr id="1055173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4</xdr:col>
      <xdr:colOff>542925</xdr:colOff>
      <xdr:row>842</xdr:row>
      <xdr:rowOff>28575</xdr:rowOff>
    </xdr:from>
    <xdr:to>
      <xdr:col>12</xdr:col>
      <xdr:colOff>238125</xdr:colOff>
      <xdr:row>856</xdr:row>
      <xdr:rowOff>104775</xdr:rowOff>
    </xdr:to>
    <xdr:graphicFrame macro="">
      <xdr:nvGraphicFramePr>
        <xdr:cNvPr id="1055174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4</xdr:col>
      <xdr:colOff>561975</xdr:colOff>
      <xdr:row>857</xdr:row>
      <xdr:rowOff>19050</xdr:rowOff>
    </xdr:from>
    <xdr:to>
      <xdr:col>12</xdr:col>
      <xdr:colOff>257175</xdr:colOff>
      <xdr:row>871</xdr:row>
      <xdr:rowOff>95250</xdr:rowOff>
    </xdr:to>
    <xdr:graphicFrame macro="">
      <xdr:nvGraphicFramePr>
        <xdr:cNvPr id="1055175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4</xdr:col>
      <xdr:colOff>561975</xdr:colOff>
      <xdr:row>872</xdr:row>
      <xdr:rowOff>152400</xdr:rowOff>
    </xdr:from>
    <xdr:to>
      <xdr:col>12</xdr:col>
      <xdr:colOff>257175</xdr:colOff>
      <xdr:row>887</xdr:row>
      <xdr:rowOff>38100</xdr:rowOff>
    </xdr:to>
    <xdr:graphicFrame macro="">
      <xdr:nvGraphicFramePr>
        <xdr:cNvPr id="1055176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4</xdr:col>
      <xdr:colOff>390525</xdr:colOff>
      <xdr:row>892</xdr:row>
      <xdr:rowOff>38100</xdr:rowOff>
    </xdr:from>
    <xdr:to>
      <xdr:col>12</xdr:col>
      <xdr:colOff>85725</xdr:colOff>
      <xdr:row>906</xdr:row>
      <xdr:rowOff>114300</xdr:rowOff>
    </xdr:to>
    <xdr:graphicFrame macro="">
      <xdr:nvGraphicFramePr>
        <xdr:cNvPr id="1055177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4</xdr:col>
      <xdr:colOff>552450</xdr:colOff>
      <xdr:row>908</xdr:row>
      <xdr:rowOff>171450</xdr:rowOff>
    </xdr:from>
    <xdr:to>
      <xdr:col>12</xdr:col>
      <xdr:colOff>247650</xdr:colOff>
      <xdr:row>923</xdr:row>
      <xdr:rowOff>57150</xdr:rowOff>
    </xdr:to>
    <xdr:graphicFrame macro="">
      <xdr:nvGraphicFramePr>
        <xdr:cNvPr id="1055178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4</xdr:col>
      <xdr:colOff>581025</xdr:colOff>
      <xdr:row>925</xdr:row>
      <xdr:rowOff>57150</xdr:rowOff>
    </xdr:from>
    <xdr:to>
      <xdr:col>12</xdr:col>
      <xdr:colOff>276225</xdr:colOff>
      <xdr:row>939</xdr:row>
      <xdr:rowOff>133350</xdr:rowOff>
    </xdr:to>
    <xdr:graphicFrame macro="">
      <xdr:nvGraphicFramePr>
        <xdr:cNvPr id="1055179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4</xdr:col>
      <xdr:colOff>590550</xdr:colOff>
      <xdr:row>941</xdr:row>
      <xdr:rowOff>57150</xdr:rowOff>
    </xdr:from>
    <xdr:to>
      <xdr:col>12</xdr:col>
      <xdr:colOff>285750</xdr:colOff>
      <xdr:row>955</xdr:row>
      <xdr:rowOff>133350</xdr:rowOff>
    </xdr:to>
    <xdr:graphicFrame macro="">
      <xdr:nvGraphicFramePr>
        <xdr:cNvPr id="1055180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5</xdr:col>
      <xdr:colOff>19050</xdr:colOff>
      <xdr:row>957</xdr:row>
      <xdr:rowOff>85725</xdr:rowOff>
    </xdr:from>
    <xdr:to>
      <xdr:col>12</xdr:col>
      <xdr:colOff>323850</xdr:colOff>
      <xdr:row>971</xdr:row>
      <xdr:rowOff>161925</xdr:rowOff>
    </xdr:to>
    <xdr:graphicFrame macro="">
      <xdr:nvGraphicFramePr>
        <xdr:cNvPr id="1055181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5</xdr:col>
      <xdr:colOff>57150</xdr:colOff>
      <xdr:row>973</xdr:row>
      <xdr:rowOff>133350</xdr:rowOff>
    </xdr:from>
    <xdr:to>
      <xdr:col>12</xdr:col>
      <xdr:colOff>361950</xdr:colOff>
      <xdr:row>988</xdr:row>
      <xdr:rowOff>19050</xdr:rowOff>
    </xdr:to>
    <xdr:graphicFrame macro="">
      <xdr:nvGraphicFramePr>
        <xdr:cNvPr id="1055182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5</xdr:col>
      <xdr:colOff>57150</xdr:colOff>
      <xdr:row>989</xdr:row>
      <xdr:rowOff>180975</xdr:rowOff>
    </xdr:from>
    <xdr:to>
      <xdr:col>12</xdr:col>
      <xdr:colOff>361950</xdr:colOff>
      <xdr:row>1004</xdr:row>
      <xdr:rowOff>66675</xdr:rowOff>
    </xdr:to>
    <xdr:graphicFrame macro="">
      <xdr:nvGraphicFramePr>
        <xdr:cNvPr id="1055183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5</xdr:col>
      <xdr:colOff>47625</xdr:colOff>
      <xdr:row>1008</xdr:row>
      <xdr:rowOff>0</xdr:rowOff>
    </xdr:from>
    <xdr:to>
      <xdr:col>12</xdr:col>
      <xdr:colOff>352425</xdr:colOff>
      <xdr:row>1022</xdr:row>
      <xdr:rowOff>76200</xdr:rowOff>
    </xdr:to>
    <xdr:graphicFrame macro="">
      <xdr:nvGraphicFramePr>
        <xdr:cNvPr id="1055184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</xdr:col>
      <xdr:colOff>133350</xdr:colOff>
      <xdr:row>1024</xdr:row>
      <xdr:rowOff>123825</xdr:rowOff>
    </xdr:from>
    <xdr:to>
      <xdr:col>12</xdr:col>
      <xdr:colOff>438150</xdr:colOff>
      <xdr:row>1039</xdr:row>
      <xdr:rowOff>9525</xdr:rowOff>
    </xdr:to>
    <xdr:graphicFrame macro="">
      <xdr:nvGraphicFramePr>
        <xdr:cNvPr id="1055185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5</xdr:col>
      <xdr:colOff>76200</xdr:colOff>
      <xdr:row>1041</xdr:row>
      <xdr:rowOff>9525</xdr:rowOff>
    </xdr:from>
    <xdr:to>
      <xdr:col>12</xdr:col>
      <xdr:colOff>381000</xdr:colOff>
      <xdr:row>1055</xdr:row>
      <xdr:rowOff>85725</xdr:rowOff>
    </xdr:to>
    <xdr:graphicFrame macro="">
      <xdr:nvGraphicFramePr>
        <xdr:cNvPr id="1055186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5</xdr:col>
      <xdr:colOff>161925</xdr:colOff>
      <xdr:row>1057</xdr:row>
      <xdr:rowOff>133350</xdr:rowOff>
    </xdr:from>
    <xdr:to>
      <xdr:col>12</xdr:col>
      <xdr:colOff>466725</xdr:colOff>
      <xdr:row>1072</xdr:row>
      <xdr:rowOff>19050</xdr:rowOff>
    </xdr:to>
    <xdr:graphicFrame macro="">
      <xdr:nvGraphicFramePr>
        <xdr:cNvPr id="1055187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5</xdr:col>
      <xdr:colOff>209550</xdr:colOff>
      <xdr:row>1074</xdr:row>
      <xdr:rowOff>76200</xdr:rowOff>
    </xdr:from>
    <xdr:to>
      <xdr:col>12</xdr:col>
      <xdr:colOff>514350</xdr:colOff>
      <xdr:row>1088</xdr:row>
      <xdr:rowOff>152400</xdr:rowOff>
    </xdr:to>
    <xdr:graphicFrame macro="">
      <xdr:nvGraphicFramePr>
        <xdr:cNvPr id="1055188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5</xdr:col>
      <xdr:colOff>95250</xdr:colOff>
      <xdr:row>1090</xdr:row>
      <xdr:rowOff>123825</xdr:rowOff>
    </xdr:from>
    <xdr:to>
      <xdr:col>12</xdr:col>
      <xdr:colOff>400050</xdr:colOff>
      <xdr:row>1105</xdr:row>
      <xdr:rowOff>9525</xdr:rowOff>
    </xdr:to>
    <xdr:graphicFrame macro="">
      <xdr:nvGraphicFramePr>
        <xdr:cNvPr id="1055189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5</xdr:col>
      <xdr:colOff>57150</xdr:colOff>
      <xdr:row>1107</xdr:row>
      <xdr:rowOff>85725</xdr:rowOff>
    </xdr:from>
    <xdr:to>
      <xdr:col>12</xdr:col>
      <xdr:colOff>361950</xdr:colOff>
      <xdr:row>1121</xdr:row>
      <xdr:rowOff>161925</xdr:rowOff>
    </xdr:to>
    <xdr:graphicFrame macro="">
      <xdr:nvGraphicFramePr>
        <xdr:cNvPr id="1055190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5</xdr:col>
      <xdr:colOff>104775</xdr:colOff>
      <xdr:row>1124</xdr:row>
      <xdr:rowOff>161925</xdr:rowOff>
    </xdr:from>
    <xdr:to>
      <xdr:col>12</xdr:col>
      <xdr:colOff>409575</xdr:colOff>
      <xdr:row>1139</xdr:row>
      <xdr:rowOff>47625</xdr:rowOff>
    </xdr:to>
    <xdr:graphicFrame macro="">
      <xdr:nvGraphicFramePr>
        <xdr:cNvPr id="1055191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5</xdr:col>
      <xdr:colOff>142875</xdr:colOff>
      <xdr:row>1141</xdr:row>
      <xdr:rowOff>142875</xdr:rowOff>
    </xdr:from>
    <xdr:to>
      <xdr:col>12</xdr:col>
      <xdr:colOff>447675</xdr:colOff>
      <xdr:row>1156</xdr:row>
      <xdr:rowOff>28575</xdr:rowOff>
    </xdr:to>
    <xdr:graphicFrame macro="">
      <xdr:nvGraphicFramePr>
        <xdr:cNvPr id="1055192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29</xdr:col>
      <xdr:colOff>38100</xdr:colOff>
      <xdr:row>80</xdr:row>
      <xdr:rowOff>85725</xdr:rowOff>
    </xdr:from>
    <xdr:to>
      <xdr:col>36</xdr:col>
      <xdr:colOff>200025</xdr:colOff>
      <xdr:row>94</xdr:row>
      <xdr:rowOff>76200</xdr:rowOff>
    </xdr:to>
    <xdr:graphicFrame macro="">
      <xdr:nvGraphicFramePr>
        <xdr:cNvPr id="1055193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4</xdr:col>
      <xdr:colOff>0</xdr:colOff>
      <xdr:row>52</xdr:row>
      <xdr:rowOff>123825</xdr:rowOff>
    </xdr:from>
    <xdr:to>
      <xdr:col>11</xdr:col>
      <xdr:colOff>304800</xdr:colOff>
      <xdr:row>65</xdr:row>
      <xdr:rowOff>142875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</xdr:col>
      <xdr:colOff>66675</xdr:colOff>
      <xdr:row>35</xdr:row>
      <xdr:rowOff>104775</xdr:rowOff>
    </xdr:from>
    <xdr:to>
      <xdr:col>11</xdr:col>
      <xdr:colOff>371475</xdr:colOff>
      <xdr:row>49</xdr:row>
      <xdr:rowOff>171450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</xdr:col>
      <xdr:colOff>352425</xdr:colOff>
      <xdr:row>101</xdr:row>
      <xdr:rowOff>104775</xdr:rowOff>
    </xdr:from>
    <xdr:to>
      <xdr:col>12</xdr:col>
      <xdr:colOff>47625</xdr:colOff>
      <xdr:row>115</xdr:row>
      <xdr:rowOff>9525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</xdr:col>
      <xdr:colOff>219075</xdr:colOff>
      <xdr:row>265</xdr:row>
      <xdr:rowOff>133350</xdr:rowOff>
    </xdr:from>
    <xdr:to>
      <xdr:col>11</xdr:col>
      <xdr:colOff>523875</xdr:colOff>
      <xdr:row>280</xdr:row>
      <xdr:rowOff>9525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</xdr:col>
      <xdr:colOff>457200</xdr:colOff>
      <xdr:row>2</xdr:row>
      <xdr:rowOff>190500</xdr:rowOff>
    </xdr:from>
    <xdr:to>
      <xdr:col>11</xdr:col>
      <xdr:colOff>152400</xdr:colOff>
      <xdr:row>16</xdr:row>
      <xdr:rowOff>104775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0.49976</cdr:y>
    </cdr:from>
    <cdr:to>
      <cdr:x>0.51567</cdr:x>
      <cdr:y>0.56286</cdr:y>
    </cdr:to>
    <cdr:sp macro="" textlink="">
      <cdr:nvSpPr>
        <cdr:cNvPr id="11048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88330" y="1450275"/>
          <a:ext cx="77388" cy="1827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Calibri"/>
            </a:rPr>
            <a:t>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0.0104</cdr:x>
      <cdr:y>0.01724</cdr:y>
    </cdr:from>
    <cdr:to>
      <cdr:x>0.9896</cdr:x>
      <cdr:y>0.98276</cdr:y>
    </cdr:to>
    <cdr:pic>
      <cdr:nvPicPr>
        <cdr:cNvPr id="1121281" name="Picture 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4486275" cy="266700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1"/>
  <sheetViews>
    <sheetView workbookViewId="0">
      <selection activeCell="F16" sqref="F16"/>
    </sheetView>
  </sheetViews>
  <sheetFormatPr defaultRowHeight="15"/>
  <cols>
    <col min="2" max="2" width="20.140625" customWidth="1"/>
    <col min="3" max="3" width="11.7109375" customWidth="1"/>
    <col min="4" max="4" width="10.7109375" customWidth="1"/>
    <col min="6" max="6" width="9.5703125" bestFit="1" customWidth="1"/>
    <col min="7" max="7" width="10.28515625" bestFit="1" customWidth="1"/>
    <col min="8" max="9" width="10.85546875" bestFit="1" customWidth="1"/>
    <col min="13" max="13" width="10.5703125" bestFit="1" customWidth="1"/>
    <col min="18" max="18" width="10.85546875" bestFit="1" customWidth="1"/>
    <col min="24" max="24" width="10.28515625" bestFit="1" customWidth="1"/>
  </cols>
  <sheetData>
    <row r="1" spans="1:46">
      <c r="A1" s="93" t="s">
        <v>6</v>
      </c>
      <c r="B1" s="104" t="s">
        <v>132</v>
      </c>
      <c r="C1" s="105"/>
      <c r="D1" s="105"/>
      <c r="E1" s="104" t="s">
        <v>6</v>
      </c>
      <c r="F1" s="105"/>
      <c r="G1" s="105"/>
      <c r="H1" s="105" t="s">
        <v>6</v>
      </c>
      <c r="I1" s="105"/>
    </row>
    <row r="2" spans="1:46">
      <c r="B2" s="104" t="s">
        <v>6</v>
      </c>
      <c r="C2" s="105"/>
      <c r="D2" s="105"/>
      <c r="E2" s="105" t="s">
        <v>6</v>
      </c>
      <c r="F2" s="105"/>
      <c r="G2" s="105"/>
      <c r="H2" s="105"/>
      <c r="I2" s="105"/>
    </row>
    <row r="3" spans="1:46">
      <c r="B3" s="106" t="s">
        <v>1</v>
      </c>
      <c r="C3" s="107" t="s">
        <v>2</v>
      </c>
      <c r="D3" s="105"/>
      <c r="E3" s="105" t="s">
        <v>5</v>
      </c>
      <c r="F3" s="105"/>
      <c r="G3" s="107" t="s">
        <v>4</v>
      </c>
      <c r="H3" s="105"/>
      <c r="I3" s="105"/>
      <c r="Z3" t="s">
        <v>6</v>
      </c>
    </row>
    <row r="4" spans="1:46">
      <c r="B4" s="105"/>
      <c r="C4" s="107" t="s">
        <v>7</v>
      </c>
      <c r="D4" s="105"/>
      <c r="E4" s="105"/>
      <c r="F4" s="105"/>
      <c r="G4" s="107" t="s">
        <v>8</v>
      </c>
      <c r="H4" s="105"/>
      <c r="I4" s="105"/>
    </row>
    <row r="5" spans="1:46">
      <c r="B5" s="105" t="s">
        <v>6</v>
      </c>
      <c r="C5" s="107" t="s">
        <v>3</v>
      </c>
      <c r="D5" s="105"/>
      <c r="E5" s="105" t="s">
        <v>10</v>
      </c>
      <c r="F5" s="105"/>
      <c r="G5" s="107" t="s">
        <v>9</v>
      </c>
      <c r="H5" s="105"/>
      <c r="I5" s="105"/>
    </row>
    <row r="6" spans="1:46">
      <c r="I6" s="161" t="s">
        <v>163</v>
      </c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</row>
    <row r="7" spans="1:46">
      <c r="B7" s="99" t="s">
        <v>122</v>
      </c>
      <c r="C7" s="100" t="s">
        <v>129</v>
      </c>
      <c r="D7" s="101" t="s">
        <v>130</v>
      </c>
      <c r="E7" s="101" t="s">
        <v>131</v>
      </c>
      <c r="F7" s="101" t="s">
        <v>133</v>
      </c>
      <c r="G7" s="101" t="s">
        <v>134</v>
      </c>
      <c r="H7" s="101" t="s">
        <v>135</v>
      </c>
      <c r="I7" s="101" t="s">
        <v>166</v>
      </c>
      <c r="J7" s="102" t="s">
        <v>136</v>
      </c>
      <c r="K7" s="102" t="s">
        <v>137</v>
      </c>
      <c r="L7" s="102" t="s">
        <v>138</v>
      </c>
      <c r="M7" s="102" t="s">
        <v>139</v>
      </c>
      <c r="N7" s="102" t="s">
        <v>140</v>
      </c>
      <c r="O7" s="102" t="s">
        <v>141</v>
      </c>
      <c r="P7" s="102" t="s">
        <v>142</v>
      </c>
      <c r="Q7" s="102" t="s">
        <v>143</v>
      </c>
      <c r="R7" s="102" t="s">
        <v>144</v>
      </c>
      <c r="S7" s="102" t="s">
        <v>145</v>
      </c>
      <c r="T7" s="102" t="s">
        <v>147</v>
      </c>
      <c r="U7" s="97" t="s">
        <v>146</v>
      </c>
      <c r="V7" s="97" t="s">
        <v>148</v>
      </c>
      <c r="W7" s="97" t="s">
        <v>149</v>
      </c>
      <c r="X7" s="98" t="s">
        <v>150</v>
      </c>
      <c r="Y7" s="98" t="s">
        <v>151</v>
      </c>
      <c r="Z7" s="96" t="s">
        <v>152</v>
      </c>
      <c r="AA7" s="96" t="s">
        <v>153</v>
      </c>
      <c r="AB7" s="96" t="s">
        <v>154</v>
      </c>
      <c r="AC7" s="111" t="s">
        <v>155</v>
      </c>
      <c r="AD7" s="111" t="s">
        <v>156</v>
      </c>
      <c r="AE7" s="101" t="s">
        <v>157</v>
      </c>
      <c r="AF7" s="101" t="s">
        <v>158</v>
      </c>
      <c r="AG7" s="111" t="s">
        <v>160</v>
      </c>
      <c r="AH7" s="111" t="s">
        <v>159</v>
      </c>
      <c r="AI7" s="101" t="s">
        <v>161</v>
      </c>
      <c r="AJ7" s="101" t="s">
        <v>162</v>
      </c>
      <c r="AK7" s="134"/>
      <c r="AN7" s="92" t="s">
        <v>6</v>
      </c>
      <c r="AO7" s="92"/>
      <c r="AP7" s="92"/>
      <c r="AQ7" s="92"/>
      <c r="AR7" s="92"/>
      <c r="AS7" s="92"/>
    </row>
    <row r="8" spans="1:46">
      <c r="B8" s="103" t="s">
        <v>123</v>
      </c>
      <c r="C8" s="119">
        <v>3.91</v>
      </c>
      <c r="D8" s="114">
        <v>0.1845</v>
      </c>
      <c r="E8" s="116">
        <v>2.5100000000000001E-2</v>
      </c>
      <c r="F8" s="114">
        <v>3.8199999999999998E-2</v>
      </c>
      <c r="G8" s="120">
        <v>41000</v>
      </c>
      <c r="H8" s="120">
        <v>1540</v>
      </c>
      <c r="I8" s="108">
        <v>33</v>
      </c>
      <c r="J8" s="108">
        <v>6</v>
      </c>
      <c r="K8" s="114">
        <v>0.27539999999999998</v>
      </c>
      <c r="L8" s="114">
        <v>0</v>
      </c>
      <c r="M8" s="114">
        <v>0.54210000000000003</v>
      </c>
      <c r="N8" s="112">
        <v>920.2</v>
      </c>
      <c r="O8" s="124">
        <v>1601.5</v>
      </c>
      <c r="P8" s="124">
        <v>373.6</v>
      </c>
      <c r="Q8" s="124">
        <v>217.02127659574469</v>
      </c>
      <c r="R8" s="124">
        <v>1462.9787234042556</v>
      </c>
      <c r="S8" s="133">
        <v>48.9</v>
      </c>
      <c r="T8" s="133">
        <v>63.5</v>
      </c>
      <c r="U8" s="133">
        <v>25.5</v>
      </c>
      <c r="V8" s="112">
        <v>51.1</v>
      </c>
      <c r="W8" s="108">
        <v>320</v>
      </c>
      <c r="X8" s="123">
        <v>1.52</v>
      </c>
      <c r="Y8" s="124">
        <v>17.021276595744681</v>
      </c>
      <c r="Z8" s="112">
        <v>4.3478260869565215</v>
      </c>
      <c r="AA8" s="127">
        <v>10081</v>
      </c>
      <c r="AB8" s="128">
        <v>4609</v>
      </c>
      <c r="AC8" s="130">
        <v>0.23076923076923078</v>
      </c>
      <c r="AD8" s="114">
        <v>0.10256410256410256</v>
      </c>
      <c r="AE8" s="114">
        <v>7.4999999999999997E-2</v>
      </c>
      <c r="AF8" s="114">
        <v>2.5000000000000001E-2</v>
      </c>
      <c r="AG8" s="114">
        <v>0.30769230769230771</v>
      </c>
      <c r="AH8" s="114">
        <v>0.17948717948717949</v>
      </c>
      <c r="AI8" s="114">
        <v>0.42499999999999999</v>
      </c>
      <c r="AJ8" s="114">
        <v>0.67500000000000004</v>
      </c>
      <c r="AK8" s="136"/>
      <c r="AL8" s="94"/>
      <c r="AM8" s="94" t="s">
        <v>6</v>
      </c>
      <c r="AN8" s="94"/>
      <c r="AO8" s="94"/>
      <c r="AP8" s="94"/>
      <c r="AQ8" s="94"/>
      <c r="AR8" s="94"/>
      <c r="AS8" s="94"/>
      <c r="AT8" s="94"/>
    </row>
    <row r="9" spans="1:46">
      <c r="B9" s="103" t="s">
        <v>124</v>
      </c>
      <c r="C9" s="113">
        <v>7.26</v>
      </c>
      <c r="D9" s="115">
        <v>0.21590000000000001</v>
      </c>
      <c r="E9" s="115">
        <v>0.01</v>
      </c>
      <c r="F9" s="117">
        <v>4.3400000000000001E-2</v>
      </c>
      <c r="G9" s="121">
        <v>42978</v>
      </c>
      <c r="H9" s="120">
        <v>4839</v>
      </c>
      <c r="I9" s="108">
        <v>35</v>
      </c>
      <c r="J9" s="108">
        <v>4</v>
      </c>
      <c r="K9" s="114">
        <v>0.38440000000000002</v>
      </c>
      <c r="L9" s="114">
        <v>0.15379999999999999</v>
      </c>
      <c r="M9" s="114">
        <v>0.29360000000000003</v>
      </c>
      <c r="N9" s="119">
        <v>624.1</v>
      </c>
      <c r="O9" s="125">
        <v>1132</v>
      </c>
      <c r="P9" s="125">
        <v>392.1</v>
      </c>
      <c r="Q9" s="125">
        <v>128.57142857142856</v>
      </c>
      <c r="R9" s="125">
        <v>732.14285714285711</v>
      </c>
      <c r="S9" s="113">
        <v>24.9</v>
      </c>
      <c r="T9" s="113">
        <v>10.7</v>
      </c>
      <c r="U9" s="113">
        <v>17.899999999999999</v>
      </c>
      <c r="V9" s="113">
        <v>28.6</v>
      </c>
      <c r="W9" s="110">
        <v>153</v>
      </c>
      <c r="X9" s="118">
        <v>2.58</v>
      </c>
      <c r="Y9" s="125">
        <v>35.58</v>
      </c>
      <c r="Z9" s="113">
        <v>14.285714285714285</v>
      </c>
      <c r="AA9" s="121">
        <v>5184</v>
      </c>
      <c r="AB9" s="121">
        <v>12495</v>
      </c>
      <c r="AC9" s="115">
        <v>0.57530000000000003</v>
      </c>
      <c r="AD9" s="115">
        <v>0.39729999999999999</v>
      </c>
      <c r="AE9" s="115">
        <v>0.41099999999999998</v>
      </c>
      <c r="AF9" s="115">
        <v>0.52049999999999996</v>
      </c>
      <c r="AG9" s="115">
        <v>8.2199999999999995E-2</v>
      </c>
      <c r="AH9" s="115">
        <v>8.2199999999999995E-2</v>
      </c>
      <c r="AI9" s="115">
        <v>9.5899999999999999E-2</v>
      </c>
      <c r="AJ9" s="115">
        <v>9.5899999999999999E-2</v>
      </c>
      <c r="AK9" s="136"/>
    </row>
    <row r="10" spans="1:46">
      <c r="B10" s="103" t="s">
        <v>125</v>
      </c>
      <c r="C10" s="113">
        <v>1.25</v>
      </c>
      <c r="D10" s="115">
        <v>0.18790000000000001</v>
      </c>
      <c r="E10" s="115">
        <v>1.5800000000000002E-2</v>
      </c>
      <c r="F10" s="117">
        <v>0.24909999999999999</v>
      </c>
      <c r="G10" s="121">
        <v>15600</v>
      </c>
      <c r="H10" s="121">
        <v>298</v>
      </c>
      <c r="I10" s="134">
        <v>38</v>
      </c>
      <c r="J10" s="110">
        <v>4</v>
      </c>
      <c r="K10" s="115">
        <v>0.27629999999999999</v>
      </c>
      <c r="L10" s="115">
        <v>0</v>
      </c>
      <c r="M10" s="117">
        <v>0.64319999999999999</v>
      </c>
      <c r="N10" s="113">
        <v>1582.8</v>
      </c>
      <c r="O10" s="125">
        <v>572.79999999999995</v>
      </c>
      <c r="P10" s="125">
        <v>1127.2</v>
      </c>
      <c r="Q10" s="125">
        <v>132.55813953488374</v>
      </c>
      <c r="R10" s="125">
        <v>1493.2558139534885</v>
      </c>
      <c r="S10" s="113">
        <v>53.5</v>
      </c>
      <c r="T10" s="113">
        <v>53.5</v>
      </c>
      <c r="U10" s="113">
        <v>14</v>
      </c>
      <c r="V10" s="113">
        <v>39.5</v>
      </c>
      <c r="W10" s="110">
        <v>144</v>
      </c>
      <c r="X10" s="118">
        <v>2.63</v>
      </c>
      <c r="Y10" s="125">
        <v>37.209302325581397</v>
      </c>
      <c r="Z10" s="113">
        <v>9.3023255813953494</v>
      </c>
      <c r="AA10" s="121">
        <v>3069</v>
      </c>
      <c r="AB10" s="121">
        <v>3196</v>
      </c>
      <c r="AC10" s="114">
        <v>0.5</v>
      </c>
      <c r="AD10" s="115">
        <v>0.2316</v>
      </c>
      <c r="AE10" s="115">
        <v>0.30299999999999999</v>
      </c>
      <c r="AF10" s="115">
        <v>0.21279999999999999</v>
      </c>
      <c r="AG10" s="115">
        <v>6.25E-2</v>
      </c>
      <c r="AH10" s="115">
        <v>0.1158</v>
      </c>
      <c r="AI10" s="115">
        <v>0.1212</v>
      </c>
      <c r="AJ10" s="115">
        <v>0.10639999999999999</v>
      </c>
      <c r="AK10" s="136"/>
    </row>
    <row r="11" spans="1:46">
      <c r="B11" s="103" t="s">
        <v>126</v>
      </c>
      <c r="C11" s="113">
        <v>2.11</v>
      </c>
      <c r="D11" s="115">
        <v>0.1157</v>
      </c>
      <c r="E11" s="115">
        <v>6.1600000000000002E-2</v>
      </c>
      <c r="F11" s="117">
        <v>8.1900000000000001E-2</v>
      </c>
      <c r="G11" s="121">
        <v>20000</v>
      </c>
      <c r="H11" s="121">
        <v>146</v>
      </c>
      <c r="I11" s="134">
        <v>32</v>
      </c>
      <c r="J11" s="110">
        <v>4</v>
      </c>
      <c r="K11" s="115">
        <v>0.29110000000000003</v>
      </c>
      <c r="L11" s="115">
        <v>4.3200000000000002E-2</v>
      </c>
      <c r="M11" s="117">
        <v>0.73060000000000003</v>
      </c>
      <c r="N11" s="113">
        <v>1490.3</v>
      </c>
      <c r="O11" s="125">
        <v>692.3</v>
      </c>
      <c r="P11" s="125">
        <v>109.4</v>
      </c>
      <c r="Q11" s="125">
        <v>191.42857142857144</v>
      </c>
      <c r="R11" s="125">
        <v>1322</v>
      </c>
      <c r="S11" s="113">
        <v>65.7</v>
      </c>
      <c r="T11" s="113">
        <v>20</v>
      </c>
      <c r="U11" s="113">
        <v>28.6</v>
      </c>
      <c r="V11" s="113">
        <v>60</v>
      </c>
      <c r="W11" s="110">
        <v>179</v>
      </c>
      <c r="X11" s="118">
        <v>1.95</v>
      </c>
      <c r="Y11" s="125">
        <v>65.714285714285722</v>
      </c>
      <c r="Z11" s="113">
        <v>8.5714285714285712</v>
      </c>
      <c r="AA11" s="121">
        <v>3057</v>
      </c>
      <c r="AB11" s="121">
        <v>1682</v>
      </c>
      <c r="AC11" s="115">
        <v>0.36199999999999999</v>
      </c>
      <c r="AD11" s="115">
        <v>0.37</v>
      </c>
      <c r="AE11" s="115">
        <v>0.29799999999999999</v>
      </c>
      <c r="AF11" s="115">
        <v>0.28299999999999997</v>
      </c>
      <c r="AG11" s="115">
        <v>6.4000000000000001E-2</v>
      </c>
      <c r="AH11" s="115">
        <v>0.152</v>
      </c>
      <c r="AI11" s="115">
        <v>0.191</v>
      </c>
      <c r="AJ11" s="115">
        <v>0.152</v>
      </c>
      <c r="AK11" s="136"/>
    </row>
    <row r="12" spans="1:46">
      <c r="B12" s="103" t="s">
        <v>127</v>
      </c>
      <c r="C12" s="113">
        <v>7.84</v>
      </c>
      <c r="D12" s="115">
        <v>0.2266</v>
      </c>
      <c r="E12" s="115">
        <v>4.7800000000000002E-2</v>
      </c>
      <c r="F12" s="117">
        <v>8.7599999999999997E-2</v>
      </c>
      <c r="G12" s="121">
        <v>11858</v>
      </c>
      <c r="H12" s="121">
        <v>413</v>
      </c>
      <c r="I12" s="134">
        <v>26</v>
      </c>
      <c r="J12" s="110">
        <v>2</v>
      </c>
      <c r="K12" s="115">
        <v>0.14430000000000001</v>
      </c>
      <c r="L12" s="115">
        <v>0</v>
      </c>
      <c r="M12" s="117">
        <v>0.48299999999999998</v>
      </c>
      <c r="N12" s="113">
        <v>1773.1</v>
      </c>
      <c r="O12" s="125">
        <v>3015</v>
      </c>
      <c r="P12" s="125">
        <v>620</v>
      </c>
      <c r="Q12" s="125">
        <v>226.92307692307691</v>
      </c>
      <c r="R12" s="125">
        <v>3018.4615384615381</v>
      </c>
      <c r="S12" s="113">
        <v>53.8</v>
      </c>
      <c r="T12" s="113">
        <v>5.8</v>
      </c>
      <c r="U12" s="113">
        <v>30.8</v>
      </c>
      <c r="V12" s="113">
        <v>53.8</v>
      </c>
      <c r="W12" s="110">
        <v>308</v>
      </c>
      <c r="X12" s="118">
        <v>2.85</v>
      </c>
      <c r="Y12" s="125">
        <v>1257.6923076923076</v>
      </c>
      <c r="Z12" s="113">
        <v>7.6923076923076916</v>
      </c>
      <c r="AA12" s="121">
        <v>3476</v>
      </c>
      <c r="AB12" s="121">
        <v>3806</v>
      </c>
      <c r="AC12" s="115">
        <v>0.7581</v>
      </c>
      <c r="AD12" s="115">
        <v>0.79200000000000004</v>
      </c>
      <c r="AE12" s="115">
        <v>0.76380000000000003</v>
      </c>
      <c r="AF12" s="115">
        <v>0.48820000000000002</v>
      </c>
      <c r="AG12" s="115">
        <v>8.0999999999999996E-3</v>
      </c>
      <c r="AH12" s="115">
        <v>8.0000000000000002E-3</v>
      </c>
      <c r="AI12" s="115">
        <v>0</v>
      </c>
      <c r="AJ12" s="115">
        <v>7.9000000000000008E-3</v>
      </c>
      <c r="AK12" s="136"/>
    </row>
    <row r="13" spans="1:46">
      <c r="B13" s="103" t="s">
        <v>128</v>
      </c>
      <c r="C13" s="113">
        <v>6.3</v>
      </c>
      <c r="D13" s="115">
        <v>0.223</v>
      </c>
      <c r="E13" s="115">
        <v>3.5999999999999997E-2</v>
      </c>
      <c r="F13" s="117">
        <v>0.22670000000000001</v>
      </c>
      <c r="G13" s="121">
        <v>9700</v>
      </c>
      <c r="H13" s="121">
        <v>184</v>
      </c>
      <c r="I13" s="134">
        <v>22</v>
      </c>
      <c r="J13" s="110">
        <v>4</v>
      </c>
      <c r="K13" s="115">
        <v>0.13420000000000001</v>
      </c>
      <c r="L13" s="115">
        <v>0</v>
      </c>
      <c r="M13" s="117">
        <v>0.67159999999999997</v>
      </c>
      <c r="N13" s="113">
        <v>2603.3000000000002</v>
      </c>
      <c r="O13" s="125">
        <v>2597.4</v>
      </c>
      <c r="P13" s="125">
        <v>636.29999999999995</v>
      </c>
      <c r="Q13" s="125">
        <v>296.77419354838707</v>
      </c>
      <c r="R13" s="125">
        <v>4240.645161290322</v>
      </c>
      <c r="S13" s="113">
        <v>58.7</v>
      </c>
      <c r="T13" s="113">
        <v>22.6</v>
      </c>
      <c r="U13" s="113">
        <v>35.5</v>
      </c>
      <c r="V13" s="113">
        <v>64.5</v>
      </c>
      <c r="W13" s="110">
        <v>208</v>
      </c>
      <c r="X13" s="118">
        <v>2.06</v>
      </c>
      <c r="Y13" s="125">
        <v>603.67097212780425</v>
      </c>
      <c r="Z13" s="113">
        <v>35.483870967741936</v>
      </c>
      <c r="AA13" s="121">
        <v>2742</v>
      </c>
      <c r="AB13" s="121">
        <v>4643</v>
      </c>
      <c r="AC13" s="115">
        <v>0.752</v>
      </c>
      <c r="AD13" s="115">
        <v>0.77800000000000002</v>
      </c>
      <c r="AE13" s="115">
        <v>0.55100000000000005</v>
      </c>
      <c r="AF13" s="115">
        <v>0.152</v>
      </c>
      <c r="AG13" s="115">
        <v>2.4400000000000002E-2</v>
      </c>
      <c r="AH13" s="115">
        <v>8.0999999999999996E-3</v>
      </c>
      <c r="AI13" s="115">
        <v>8.0000000000000002E-3</v>
      </c>
      <c r="AJ13" s="115">
        <v>0.14399999999999999</v>
      </c>
      <c r="AK13" s="136"/>
    </row>
    <row r="14" spans="1:46">
      <c r="B14" s="99" t="s">
        <v>122</v>
      </c>
      <c r="C14" s="100" t="s">
        <v>164</v>
      </c>
      <c r="D14" s="101" t="s">
        <v>130</v>
      </c>
      <c r="E14" s="101" t="s">
        <v>131</v>
      </c>
      <c r="F14" s="101" t="s">
        <v>133</v>
      </c>
      <c r="G14" s="101" t="s">
        <v>134</v>
      </c>
      <c r="H14" s="101" t="s">
        <v>135</v>
      </c>
      <c r="I14" s="101" t="s">
        <v>166</v>
      </c>
      <c r="J14" s="102" t="s">
        <v>136</v>
      </c>
      <c r="K14" s="102" t="s">
        <v>137</v>
      </c>
      <c r="L14" s="102" t="s">
        <v>138</v>
      </c>
      <c r="M14" s="102" t="s">
        <v>139</v>
      </c>
      <c r="N14" s="102" t="s">
        <v>140</v>
      </c>
      <c r="O14" s="137" t="s">
        <v>141</v>
      </c>
      <c r="P14" s="137" t="s">
        <v>142</v>
      </c>
      <c r="Q14" s="137" t="s">
        <v>143</v>
      </c>
      <c r="R14" s="137" t="s">
        <v>144</v>
      </c>
      <c r="S14" s="102" t="s">
        <v>145</v>
      </c>
      <c r="T14" s="102" t="s">
        <v>147</v>
      </c>
      <c r="U14" s="97" t="s">
        <v>146</v>
      </c>
      <c r="V14" s="97" t="s">
        <v>165</v>
      </c>
      <c r="W14" s="97" t="s">
        <v>149</v>
      </c>
      <c r="X14" s="98" t="s">
        <v>150</v>
      </c>
      <c r="Y14" s="98" t="s">
        <v>151</v>
      </c>
      <c r="Z14" s="96" t="s">
        <v>152</v>
      </c>
      <c r="AA14" s="96" t="s">
        <v>153</v>
      </c>
      <c r="AB14" s="96" t="s">
        <v>154</v>
      </c>
      <c r="AC14" s="111" t="s">
        <v>155</v>
      </c>
      <c r="AD14" s="111" t="s">
        <v>156</v>
      </c>
      <c r="AE14" s="101" t="s">
        <v>157</v>
      </c>
      <c r="AF14" s="101" t="s">
        <v>158</v>
      </c>
      <c r="AG14" s="111" t="s">
        <v>160</v>
      </c>
      <c r="AH14" s="111" t="s">
        <v>159</v>
      </c>
      <c r="AI14" s="101" t="s">
        <v>161</v>
      </c>
      <c r="AJ14" s="101" t="s">
        <v>162</v>
      </c>
      <c r="AK14" s="134"/>
    </row>
    <row r="15" spans="1:46">
      <c r="B15" s="103" t="s">
        <v>123</v>
      </c>
      <c r="C15" s="118">
        <v>2.15</v>
      </c>
      <c r="D15" s="114">
        <v>0.1845</v>
      </c>
      <c r="E15" s="114">
        <v>2.5100000000000001E-2</v>
      </c>
      <c r="F15" s="114">
        <v>3.8199999999999998E-2</v>
      </c>
      <c r="G15" s="120">
        <v>41000</v>
      </c>
      <c r="H15" s="120">
        <v>1540</v>
      </c>
      <c r="I15" s="109">
        <v>33</v>
      </c>
      <c r="J15" s="108">
        <v>6</v>
      </c>
      <c r="K15" s="114">
        <v>0.27539999999999998</v>
      </c>
      <c r="L15" s="114">
        <v>0</v>
      </c>
      <c r="M15" s="114">
        <v>0.54210000000000003</v>
      </c>
      <c r="N15" s="112">
        <v>920.2</v>
      </c>
      <c r="O15" s="124">
        <v>1601.5</v>
      </c>
      <c r="P15" s="124">
        <v>373.6</v>
      </c>
      <c r="Q15" s="124">
        <v>217.02127659574469</v>
      </c>
      <c r="R15" s="124">
        <v>1462.9787234042556</v>
      </c>
      <c r="S15" s="133">
        <v>48.9</v>
      </c>
      <c r="T15" s="122">
        <v>63.5</v>
      </c>
      <c r="U15" s="122">
        <v>25.5</v>
      </c>
      <c r="V15" s="112">
        <v>25.5</v>
      </c>
      <c r="W15" s="108">
        <v>320</v>
      </c>
      <c r="X15" s="123">
        <v>1.52</v>
      </c>
      <c r="Y15" s="124">
        <v>17.021276595744681</v>
      </c>
      <c r="Z15" s="112">
        <v>4.3478260869565215</v>
      </c>
      <c r="AA15" s="126">
        <v>10081</v>
      </c>
      <c r="AB15" s="128">
        <v>4609</v>
      </c>
      <c r="AC15" s="129">
        <v>0.23076923076923078</v>
      </c>
      <c r="AD15" s="131">
        <v>0.10256410256410256</v>
      </c>
      <c r="AE15" s="132">
        <v>7.4999999999999997E-2</v>
      </c>
      <c r="AF15" s="132">
        <v>2.5000000000000001E-2</v>
      </c>
      <c r="AG15" s="132">
        <v>0.30769230769230771</v>
      </c>
      <c r="AH15" s="132">
        <v>0.17948717948717949</v>
      </c>
      <c r="AI15" s="132">
        <v>0.42499999999999999</v>
      </c>
      <c r="AJ15" s="132">
        <v>0.67500000000000004</v>
      </c>
      <c r="AK15" s="136"/>
    </row>
    <row r="16" spans="1:46">
      <c r="B16" s="103" t="s">
        <v>124</v>
      </c>
      <c r="C16" s="118">
        <v>2.1</v>
      </c>
      <c r="D16" s="115">
        <v>0.21590000000000001</v>
      </c>
      <c r="E16" s="115">
        <v>0.01</v>
      </c>
      <c r="F16" s="117">
        <v>4.3400000000000001E-2</v>
      </c>
      <c r="G16" s="121">
        <v>42978</v>
      </c>
      <c r="H16" s="120">
        <v>4839</v>
      </c>
      <c r="I16" s="109">
        <v>35</v>
      </c>
      <c r="J16" s="108">
        <v>4</v>
      </c>
      <c r="K16" s="114">
        <v>0.38440000000000002</v>
      </c>
      <c r="L16" s="114">
        <v>0.15379999999999999</v>
      </c>
      <c r="M16" s="114">
        <v>0.29360000000000003</v>
      </c>
      <c r="N16" s="119">
        <v>624.1</v>
      </c>
      <c r="O16" s="125">
        <v>1132</v>
      </c>
      <c r="P16" s="125">
        <v>392.1</v>
      </c>
      <c r="Q16" s="125">
        <v>128.57142857142856</v>
      </c>
      <c r="R16" s="125">
        <v>732.14285714285711</v>
      </c>
      <c r="S16" s="113">
        <v>24.9</v>
      </c>
      <c r="T16" s="113">
        <v>10.7</v>
      </c>
      <c r="U16" s="113">
        <v>17.899999999999999</v>
      </c>
      <c r="V16" s="113">
        <v>17.899999999999999</v>
      </c>
      <c r="W16" s="110">
        <v>153</v>
      </c>
      <c r="X16" s="118">
        <v>2.58</v>
      </c>
      <c r="Y16" s="125">
        <v>35.58</v>
      </c>
      <c r="Z16" s="113">
        <v>14.285714285714285</v>
      </c>
      <c r="AA16" s="121">
        <v>5184</v>
      </c>
      <c r="AB16" s="121">
        <v>12495</v>
      </c>
      <c r="AC16" s="115">
        <v>0.57530000000000003</v>
      </c>
      <c r="AD16" s="115">
        <v>0.39729999999999999</v>
      </c>
      <c r="AE16" s="115">
        <v>0.41099999999999998</v>
      </c>
      <c r="AF16" s="115">
        <v>0.52049999999999996</v>
      </c>
      <c r="AG16" s="115">
        <v>8.2199999999999995E-2</v>
      </c>
      <c r="AH16" s="115">
        <v>8.2199999999999995E-2</v>
      </c>
      <c r="AI16" s="115">
        <v>9.5899999999999999E-2</v>
      </c>
      <c r="AJ16" s="115">
        <v>9.5899999999999999E-2</v>
      </c>
      <c r="AK16" s="136"/>
    </row>
    <row r="17" spans="2:37">
      <c r="B17" s="103" t="s">
        <v>125</v>
      </c>
      <c r="C17" s="135">
        <v>0.31</v>
      </c>
      <c r="D17" s="115">
        <v>0.18790000000000001</v>
      </c>
      <c r="E17" s="115">
        <v>1.5800000000000002E-2</v>
      </c>
      <c r="F17" s="117">
        <v>0.24909999999999999</v>
      </c>
      <c r="G17" s="121">
        <v>15600</v>
      </c>
      <c r="H17" s="121">
        <v>298</v>
      </c>
      <c r="I17" s="105">
        <v>38</v>
      </c>
      <c r="J17" s="110">
        <v>4</v>
      </c>
      <c r="K17" s="115">
        <v>0.27629999999999999</v>
      </c>
      <c r="L17" s="115">
        <v>0</v>
      </c>
      <c r="M17" s="117">
        <v>0.64319999999999999</v>
      </c>
      <c r="N17" s="113">
        <v>1582.8</v>
      </c>
      <c r="O17" s="125">
        <v>572.79999999999995</v>
      </c>
      <c r="P17" s="125">
        <v>1127.2</v>
      </c>
      <c r="Q17" s="125">
        <v>132.55813953488374</v>
      </c>
      <c r="R17" s="125">
        <v>1493.2558139534885</v>
      </c>
      <c r="S17" s="113">
        <v>53.5</v>
      </c>
      <c r="T17" s="113">
        <v>53.5</v>
      </c>
      <c r="U17" s="113">
        <v>14</v>
      </c>
      <c r="V17" s="113">
        <v>14</v>
      </c>
      <c r="W17" s="110">
        <v>144</v>
      </c>
      <c r="X17" s="118">
        <v>2.63</v>
      </c>
      <c r="Y17" s="125">
        <v>37.209302325581397</v>
      </c>
      <c r="Z17" s="113">
        <v>9.3023255813953494</v>
      </c>
      <c r="AA17" s="121">
        <v>3069</v>
      </c>
      <c r="AB17" s="121">
        <v>3196</v>
      </c>
      <c r="AC17" s="114">
        <v>0.5</v>
      </c>
      <c r="AD17" s="115">
        <v>0.2316</v>
      </c>
      <c r="AE17" s="115">
        <v>0.30299999999999999</v>
      </c>
      <c r="AF17" s="115">
        <v>0.21279999999999999</v>
      </c>
      <c r="AG17" s="115">
        <v>6.25E-2</v>
      </c>
      <c r="AH17" s="115">
        <v>0.1158</v>
      </c>
      <c r="AI17" s="115">
        <v>0.1212</v>
      </c>
      <c r="AJ17" s="115">
        <v>0.10639999999999999</v>
      </c>
      <c r="AK17" s="136"/>
    </row>
    <row r="18" spans="2:37">
      <c r="B18" s="103" t="s">
        <v>126</v>
      </c>
      <c r="C18" s="135">
        <v>0.72</v>
      </c>
      <c r="D18" s="115">
        <v>0.1157</v>
      </c>
      <c r="E18" s="115">
        <v>6.1600000000000002E-2</v>
      </c>
      <c r="F18" s="117">
        <v>8.1900000000000001E-2</v>
      </c>
      <c r="G18" s="121">
        <v>20000</v>
      </c>
      <c r="H18" s="121">
        <v>146</v>
      </c>
      <c r="I18" s="105">
        <v>32</v>
      </c>
      <c r="J18" s="110">
        <v>4</v>
      </c>
      <c r="K18" s="115">
        <v>0.29110000000000003</v>
      </c>
      <c r="L18" s="115">
        <v>4.3200000000000002E-2</v>
      </c>
      <c r="M18" s="117">
        <v>0.73060000000000003</v>
      </c>
      <c r="N18" s="113">
        <v>1490.3</v>
      </c>
      <c r="O18" s="125">
        <v>692.3</v>
      </c>
      <c r="P18" s="125">
        <v>109.4</v>
      </c>
      <c r="Q18" s="125">
        <v>191.42857142857144</v>
      </c>
      <c r="R18" s="125">
        <v>1322</v>
      </c>
      <c r="S18" s="113">
        <v>65.7</v>
      </c>
      <c r="T18" s="113">
        <v>20</v>
      </c>
      <c r="U18" s="113">
        <v>28.6</v>
      </c>
      <c r="V18" s="113">
        <v>28.6</v>
      </c>
      <c r="W18" s="110">
        <v>179</v>
      </c>
      <c r="X18" s="118">
        <v>1.95</v>
      </c>
      <c r="Y18" s="125">
        <v>65.714285714285722</v>
      </c>
      <c r="Z18" s="113">
        <v>8.5714285714285712</v>
      </c>
      <c r="AA18" s="121">
        <v>3057</v>
      </c>
      <c r="AB18" s="121">
        <v>1682</v>
      </c>
      <c r="AC18" s="115">
        <v>0.36199999999999999</v>
      </c>
      <c r="AD18" s="115">
        <v>0.37</v>
      </c>
      <c r="AE18" s="115">
        <v>0.29799999999999999</v>
      </c>
      <c r="AF18" s="115">
        <v>0.28299999999999997</v>
      </c>
      <c r="AG18" s="115">
        <v>6.4000000000000001E-2</v>
      </c>
      <c r="AH18" s="115">
        <v>0.152</v>
      </c>
      <c r="AI18" s="115">
        <v>0.191</v>
      </c>
      <c r="AJ18" s="115">
        <v>0.152</v>
      </c>
      <c r="AK18" s="136"/>
    </row>
    <row r="19" spans="2:37">
      <c r="B19" s="103" t="s">
        <v>127</v>
      </c>
      <c r="C19" s="135">
        <v>1.61</v>
      </c>
      <c r="D19" s="115">
        <v>0.2266</v>
      </c>
      <c r="E19" s="115">
        <v>4.7800000000000002E-2</v>
      </c>
      <c r="F19" s="117">
        <v>8.7599999999999997E-2</v>
      </c>
      <c r="G19" s="121">
        <v>11858</v>
      </c>
      <c r="H19" s="121">
        <v>413</v>
      </c>
      <c r="I19" s="105">
        <v>26</v>
      </c>
      <c r="J19" s="110">
        <v>2</v>
      </c>
      <c r="K19" s="115">
        <v>0.14430000000000001</v>
      </c>
      <c r="L19" s="115">
        <v>0</v>
      </c>
      <c r="M19" s="117">
        <v>0.48299999999999998</v>
      </c>
      <c r="N19" s="113">
        <v>1773.1</v>
      </c>
      <c r="O19" s="125">
        <v>3015</v>
      </c>
      <c r="P19" s="125">
        <v>620</v>
      </c>
      <c r="Q19" s="125">
        <v>226.92307692307691</v>
      </c>
      <c r="R19" s="125">
        <v>3018.4615384615381</v>
      </c>
      <c r="S19" s="113">
        <v>53.8</v>
      </c>
      <c r="T19" s="113">
        <v>5.8</v>
      </c>
      <c r="U19" s="113">
        <v>30.8</v>
      </c>
      <c r="V19" s="113">
        <v>30.8</v>
      </c>
      <c r="W19" s="110">
        <v>308</v>
      </c>
      <c r="X19" s="118">
        <v>2.85</v>
      </c>
      <c r="Y19" s="125">
        <v>1257.6923076923076</v>
      </c>
      <c r="Z19" s="113">
        <v>7.6923076923076916</v>
      </c>
      <c r="AA19" s="121">
        <v>3476</v>
      </c>
      <c r="AB19" s="121">
        <v>3806</v>
      </c>
      <c r="AC19" s="115">
        <v>0.7581</v>
      </c>
      <c r="AD19" s="115">
        <v>0.79200000000000004</v>
      </c>
      <c r="AE19" s="115">
        <v>0.76380000000000003</v>
      </c>
      <c r="AF19" s="115">
        <v>0.48820000000000002</v>
      </c>
      <c r="AG19" s="115">
        <v>8.0999999999999996E-3</v>
      </c>
      <c r="AH19" s="115">
        <v>8.0000000000000002E-3</v>
      </c>
      <c r="AI19" s="115">
        <v>0</v>
      </c>
      <c r="AJ19" s="115">
        <v>7.9000000000000008E-3</v>
      </c>
      <c r="AK19" s="136"/>
    </row>
    <row r="20" spans="2:37">
      <c r="B20" s="103" t="s">
        <v>128</v>
      </c>
      <c r="C20" s="135">
        <v>1.5</v>
      </c>
      <c r="D20" s="115">
        <v>0.223</v>
      </c>
      <c r="E20" s="115">
        <v>3.5999999999999997E-2</v>
      </c>
      <c r="F20" s="117">
        <v>0.22670000000000001</v>
      </c>
      <c r="G20" s="121">
        <v>9700</v>
      </c>
      <c r="H20" s="121">
        <v>184</v>
      </c>
      <c r="I20" s="105">
        <v>22</v>
      </c>
      <c r="J20" s="110">
        <v>4</v>
      </c>
      <c r="K20" s="115">
        <v>0.13420000000000001</v>
      </c>
      <c r="L20" s="115">
        <v>0</v>
      </c>
      <c r="M20" s="117">
        <v>0.67159999999999997</v>
      </c>
      <c r="N20" s="113">
        <v>2603.3000000000002</v>
      </c>
      <c r="O20" s="125">
        <v>2597.4</v>
      </c>
      <c r="P20" s="125">
        <v>636.29999999999995</v>
      </c>
      <c r="Q20" s="125">
        <v>296.77419354838707</v>
      </c>
      <c r="R20" s="125">
        <v>4240.645161290322</v>
      </c>
      <c r="S20" s="113">
        <v>58.7</v>
      </c>
      <c r="T20" s="113">
        <v>22.6</v>
      </c>
      <c r="U20" s="113">
        <v>35.5</v>
      </c>
      <c r="V20" s="113">
        <v>35.5</v>
      </c>
      <c r="W20" s="110">
        <v>208</v>
      </c>
      <c r="X20" s="118">
        <v>2.06</v>
      </c>
      <c r="Y20" s="125">
        <v>603.67097212780425</v>
      </c>
      <c r="Z20" s="113">
        <v>35.483870967741936</v>
      </c>
      <c r="AA20" s="121">
        <v>2742</v>
      </c>
      <c r="AB20" s="121">
        <v>4643</v>
      </c>
      <c r="AC20" s="115">
        <v>0.752</v>
      </c>
      <c r="AD20" s="115">
        <v>0.77800000000000002</v>
      </c>
      <c r="AE20" s="115">
        <v>0.55100000000000005</v>
      </c>
      <c r="AF20" s="115">
        <v>0.152</v>
      </c>
      <c r="AG20" s="115">
        <v>2.4400000000000002E-2</v>
      </c>
      <c r="AH20" s="115">
        <v>8.0999999999999996E-3</v>
      </c>
      <c r="AI20" s="115">
        <v>8.0000000000000002E-3</v>
      </c>
      <c r="AJ20" s="115">
        <v>0.14399999999999999</v>
      </c>
      <c r="AK20" s="136"/>
    </row>
    <row r="21" spans="2:37">
      <c r="B21" s="99" t="s">
        <v>122</v>
      </c>
      <c r="C21" s="100" t="s">
        <v>167</v>
      </c>
      <c r="D21" s="101" t="s">
        <v>130</v>
      </c>
      <c r="E21" s="101" t="s">
        <v>131</v>
      </c>
      <c r="F21" s="101" t="s">
        <v>133</v>
      </c>
      <c r="G21" s="101" t="s">
        <v>134</v>
      </c>
      <c r="H21" s="101" t="s">
        <v>135</v>
      </c>
      <c r="I21" s="101" t="s">
        <v>166</v>
      </c>
      <c r="J21" s="102" t="s">
        <v>136</v>
      </c>
      <c r="K21" s="102" t="s">
        <v>137</v>
      </c>
      <c r="L21" s="102" t="s">
        <v>138</v>
      </c>
      <c r="M21" s="102" t="s">
        <v>139</v>
      </c>
      <c r="N21" s="102" t="s">
        <v>140</v>
      </c>
      <c r="O21" s="102" t="s">
        <v>141</v>
      </c>
      <c r="P21" s="102" t="s">
        <v>142</v>
      </c>
      <c r="Q21" s="102" t="s">
        <v>143</v>
      </c>
      <c r="R21" s="102" t="s">
        <v>144</v>
      </c>
      <c r="S21" s="102" t="s">
        <v>145</v>
      </c>
      <c r="T21" s="102" t="s">
        <v>147</v>
      </c>
      <c r="U21" s="97" t="s">
        <v>146</v>
      </c>
      <c r="V21" s="97" t="s">
        <v>148</v>
      </c>
      <c r="W21" s="97" t="s">
        <v>149</v>
      </c>
      <c r="X21" s="98" t="s">
        <v>150</v>
      </c>
      <c r="Y21" s="98" t="s">
        <v>151</v>
      </c>
      <c r="Z21" s="96" t="s">
        <v>152</v>
      </c>
      <c r="AA21" s="96" t="s">
        <v>153</v>
      </c>
      <c r="AB21" s="96" t="s">
        <v>154</v>
      </c>
      <c r="AC21" s="111" t="s">
        <v>155</v>
      </c>
      <c r="AD21" s="111" t="s">
        <v>156</v>
      </c>
      <c r="AE21" s="101" t="s">
        <v>157</v>
      </c>
      <c r="AF21" s="101" t="s">
        <v>158</v>
      </c>
      <c r="AG21" s="111" t="s">
        <v>160</v>
      </c>
      <c r="AH21" s="111" t="s">
        <v>159</v>
      </c>
      <c r="AI21" s="101" t="s">
        <v>161</v>
      </c>
      <c r="AJ21" s="101" t="s">
        <v>162</v>
      </c>
    </row>
    <row r="22" spans="2:37">
      <c r="B22" s="103" t="s">
        <v>123</v>
      </c>
      <c r="C22" s="139">
        <v>0.46</v>
      </c>
      <c r="D22" s="114">
        <v>0.1845</v>
      </c>
      <c r="E22" s="116">
        <v>2.5100000000000001E-2</v>
      </c>
      <c r="F22" s="114">
        <v>3.8199999999999998E-2</v>
      </c>
      <c r="G22" s="120">
        <v>41000</v>
      </c>
      <c r="H22" s="120">
        <v>1540</v>
      </c>
      <c r="I22" s="108">
        <v>33</v>
      </c>
      <c r="J22" s="108">
        <v>6</v>
      </c>
      <c r="K22" s="114">
        <v>0.27539999999999998</v>
      </c>
      <c r="L22" s="114">
        <v>0</v>
      </c>
      <c r="M22" s="114">
        <v>0.54210000000000003</v>
      </c>
      <c r="N22" s="112">
        <v>920.2</v>
      </c>
      <c r="O22" s="124">
        <v>1601.5</v>
      </c>
      <c r="P22" s="124">
        <v>373.6</v>
      </c>
      <c r="Q22" s="124">
        <v>217.02127659574469</v>
      </c>
      <c r="R22" s="124">
        <v>1462.9787234042556</v>
      </c>
      <c r="S22" s="133">
        <v>48.9</v>
      </c>
      <c r="T22" s="133">
        <v>63.5</v>
      </c>
      <c r="U22" s="133">
        <v>25.5</v>
      </c>
      <c r="V22" s="112">
        <v>51.1</v>
      </c>
      <c r="W22" s="108">
        <v>320</v>
      </c>
      <c r="X22" s="123">
        <v>1.52</v>
      </c>
      <c r="Y22" s="124">
        <v>17.021276595744681</v>
      </c>
      <c r="Z22" s="112">
        <v>4.3478260869565215</v>
      </c>
      <c r="AA22" s="127">
        <v>10081</v>
      </c>
      <c r="AB22" s="128">
        <v>4609</v>
      </c>
      <c r="AC22" s="130">
        <v>0.23076923076923078</v>
      </c>
      <c r="AD22" s="114">
        <v>0.10256410256410256</v>
      </c>
      <c r="AE22" s="114">
        <v>7.4999999999999997E-2</v>
      </c>
      <c r="AF22" s="114">
        <v>2.5000000000000001E-2</v>
      </c>
      <c r="AG22" s="114">
        <v>0.30769230769230771</v>
      </c>
      <c r="AH22" s="114">
        <v>0.17948717948717949</v>
      </c>
      <c r="AI22" s="114">
        <v>0.42499999999999999</v>
      </c>
      <c r="AJ22" s="114">
        <v>0.67500000000000004</v>
      </c>
    </row>
    <row r="23" spans="2:37">
      <c r="B23" s="103" t="s">
        <v>124</v>
      </c>
      <c r="C23" s="138">
        <v>1.03</v>
      </c>
      <c r="D23" s="115">
        <v>0.21590000000000001</v>
      </c>
      <c r="E23" s="115">
        <v>0.01</v>
      </c>
      <c r="F23" s="117">
        <v>4.3400000000000001E-2</v>
      </c>
      <c r="G23" s="121">
        <v>42978</v>
      </c>
      <c r="H23" s="120">
        <v>4839</v>
      </c>
      <c r="I23" s="108">
        <v>35</v>
      </c>
      <c r="J23" s="108">
        <v>4</v>
      </c>
      <c r="K23" s="114">
        <v>0.38440000000000002</v>
      </c>
      <c r="L23" s="114">
        <v>0.15379999999999999</v>
      </c>
      <c r="M23" s="114">
        <v>0.29360000000000003</v>
      </c>
      <c r="N23" s="119">
        <v>624.1</v>
      </c>
      <c r="O23" s="125">
        <v>1132</v>
      </c>
      <c r="P23" s="125">
        <v>392.1</v>
      </c>
      <c r="Q23" s="125">
        <v>128.57142857142856</v>
      </c>
      <c r="R23" s="125">
        <v>732.14285714285711</v>
      </c>
      <c r="S23" s="113">
        <v>24.9</v>
      </c>
      <c r="T23" s="113">
        <v>10.7</v>
      </c>
      <c r="U23" s="113">
        <v>17.899999999999999</v>
      </c>
      <c r="V23" s="113">
        <v>28.6</v>
      </c>
      <c r="W23" s="110">
        <v>153</v>
      </c>
      <c r="X23" s="118">
        <v>2.58</v>
      </c>
      <c r="Y23" s="125">
        <v>35.58</v>
      </c>
      <c r="Z23" s="113">
        <v>14.285714285714285</v>
      </c>
      <c r="AA23" s="121">
        <v>5184</v>
      </c>
      <c r="AB23" s="121">
        <v>12495</v>
      </c>
      <c r="AC23" s="115">
        <v>0.57530000000000003</v>
      </c>
      <c r="AD23" s="115">
        <v>0.39729999999999999</v>
      </c>
      <c r="AE23" s="115">
        <v>0.41099999999999998</v>
      </c>
      <c r="AF23" s="115">
        <v>0.52049999999999996</v>
      </c>
      <c r="AG23" s="115">
        <v>8.2199999999999995E-2</v>
      </c>
      <c r="AH23" s="115">
        <v>8.2199999999999995E-2</v>
      </c>
      <c r="AI23" s="115">
        <v>9.5899999999999999E-2</v>
      </c>
      <c r="AJ23" s="115">
        <v>9.5899999999999999E-2</v>
      </c>
    </row>
    <row r="24" spans="2:37">
      <c r="B24" s="103" t="s">
        <v>125</v>
      </c>
      <c r="C24" s="138">
        <v>0.25</v>
      </c>
      <c r="D24" s="115">
        <v>0.18790000000000001</v>
      </c>
      <c r="E24" s="115">
        <v>1.5800000000000002E-2</v>
      </c>
      <c r="F24" s="117">
        <v>0.24909999999999999</v>
      </c>
      <c r="G24" s="121">
        <v>15600</v>
      </c>
      <c r="H24" s="121">
        <v>298</v>
      </c>
      <c r="I24" s="134">
        <v>38</v>
      </c>
      <c r="J24" s="110">
        <v>4</v>
      </c>
      <c r="K24" s="115">
        <v>0.27629999999999999</v>
      </c>
      <c r="L24" s="115">
        <v>0</v>
      </c>
      <c r="M24" s="117">
        <v>0.64319999999999999</v>
      </c>
      <c r="N24" s="113">
        <v>1582.8</v>
      </c>
      <c r="O24" s="125">
        <v>572.79999999999995</v>
      </c>
      <c r="P24" s="125">
        <v>1127.2</v>
      </c>
      <c r="Q24" s="125">
        <v>132.55813953488374</v>
      </c>
      <c r="R24" s="125">
        <v>1493.2558139534885</v>
      </c>
      <c r="S24" s="113">
        <v>53.5</v>
      </c>
      <c r="T24" s="113">
        <v>53.5</v>
      </c>
      <c r="U24" s="113">
        <v>14</v>
      </c>
      <c r="V24" s="113">
        <v>39.5</v>
      </c>
      <c r="W24" s="110">
        <v>144</v>
      </c>
      <c r="X24" s="118">
        <v>2.63</v>
      </c>
      <c r="Y24" s="125">
        <v>37.209302325581397</v>
      </c>
      <c r="Z24" s="113">
        <v>9.3023255813953494</v>
      </c>
      <c r="AA24" s="121">
        <v>3069</v>
      </c>
      <c r="AB24" s="121">
        <v>3196</v>
      </c>
      <c r="AC24" s="114">
        <v>0.5</v>
      </c>
      <c r="AD24" s="115">
        <v>0.2316</v>
      </c>
      <c r="AE24" s="115">
        <v>0.30299999999999999</v>
      </c>
      <c r="AF24" s="115">
        <v>0.21279999999999999</v>
      </c>
      <c r="AG24" s="115">
        <v>6.25E-2</v>
      </c>
      <c r="AH24" s="115">
        <v>0.1158</v>
      </c>
      <c r="AI24" s="115">
        <v>0.1212</v>
      </c>
      <c r="AJ24" s="115">
        <v>0.10639999999999999</v>
      </c>
    </row>
    <row r="25" spans="2:37">
      <c r="B25" s="103" t="s">
        <v>126</v>
      </c>
      <c r="C25" s="138">
        <v>0.32</v>
      </c>
      <c r="D25" s="115">
        <v>0.1157</v>
      </c>
      <c r="E25" s="115">
        <v>6.1600000000000002E-2</v>
      </c>
      <c r="F25" s="117">
        <v>8.1900000000000001E-2</v>
      </c>
      <c r="G25" s="121">
        <v>20000</v>
      </c>
      <c r="H25" s="121">
        <v>146</v>
      </c>
      <c r="I25" s="134">
        <v>32</v>
      </c>
      <c r="J25" s="110">
        <v>4</v>
      </c>
      <c r="K25" s="115">
        <v>0.29110000000000003</v>
      </c>
      <c r="L25" s="115">
        <v>4.3200000000000002E-2</v>
      </c>
      <c r="M25" s="117">
        <v>0.73060000000000003</v>
      </c>
      <c r="N25" s="113">
        <v>1490.3</v>
      </c>
      <c r="O25" s="125">
        <v>692.3</v>
      </c>
      <c r="P25" s="125">
        <v>109.4</v>
      </c>
      <c r="Q25" s="125">
        <v>191.42857142857144</v>
      </c>
      <c r="R25" s="125">
        <v>1322</v>
      </c>
      <c r="S25" s="113">
        <v>65.7</v>
      </c>
      <c r="T25" s="113">
        <v>20</v>
      </c>
      <c r="U25" s="113">
        <v>28.6</v>
      </c>
      <c r="V25" s="113">
        <v>60</v>
      </c>
      <c r="W25" s="110">
        <v>179</v>
      </c>
      <c r="X25" s="118">
        <v>1.95</v>
      </c>
      <c r="Y25" s="125">
        <v>65.714285714285722</v>
      </c>
      <c r="Z25" s="113">
        <v>8.5714285714285712</v>
      </c>
      <c r="AA25" s="121">
        <v>3057</v>
      </c>
      <c r="AB25" s="121">
        <v>1682</v>
      </c>
      <c r="AC25" s="115">
        <v>0.36199999999999999</v>
      </c>
      <c r="AD25" s="115">
        <v>0.37</v>
      </c>
      <c r="AE25" s="115">
        <v>0.29799999999999999</v>
      </c>
      <c r="AF25" s="115">
        <v>0.28299999999999997</v>
      </c>
      <c r="AG25" s="115">
        <v>6.4000000000000001E-2</v>
      </c>
      <c r="AH25" s="115">
        <v>0.152</v>
      </c>
      <c r="AI25" s="115">
        <v>0.191</v>
      </c>
      <c r="AJ25" s="115">
        <v>0.152</v>
      </c>
      <c r="AK25" t="s">
        <v>6</v>
      </c>
    </row>
    <row r="26" spans="2:37">
      <c r="B26" s="103" t="s">
        <v>127</v>
      </c>
      <c r="C26" s="138">
        <v>1.36</v>
      </c>
      <c r="D26" s="115">
        <v>0.2266</v>
      </c>
      <c r="E26" s="115">
        <v>4.7800000000000002E-2</v>
      </c>
      <c r="F26" s="117">
        <v>8.7599999999999997E-2</v>
      </c>
      <c r="G26" s="121">
        <v>11858</v>
      </c>
      <c r="H26" s="121">
        <v>413</v>
      </c>
      <c r="I26" s="134">
        <v>26</v>
      </c>
      <c r="J26" s="110">
        <v>2</v>
      </c>
      <c r="K26" s="115">
        <v>0.14430000000000001</v>
      </c>
      <c r="L26" s="115">
        <v>0</v>
      </c>
      <c r="M26" s="117">
        <v>0.48299999999999998</v>
      </c>
      <c r="N26" s="113">
        <v>1773.1</v>
      </c>
      <c r="O26" s="125">
        <v>3015</v>
      </c>
      <c r="P26" s="125">
        <v>620</v>
      </c>
      <c r="Q26" s="125">
        <v>226.92307692307691</v>
      </c>
      <c r="R26" s="125">
        <v>3018.4615384615381</v>
      </c>
      <c r="S26" s="113">
        <v>53.8</v>
      </c>
      <c r="T26" s="113">
        <v>5.8</v>
      </c>
      <c r="U26" s="113">
        <v>30.8</v>
      </c>
      <c r="V26" s="113">
        <v>53.8</v>
      </c>
      <c r="W26" s="110">
        <v>308</v>
      </c>
      <c r="X26" s="118">
        <v>2.85</v>
      </c>
      <c r="Y26" s="125">
        <v>1257.6923076923076</v>
      </c>
      <c r="Z26" s="113">
        <v>7.6923076923076916</v>
      </c>
      <c r="AA26" s="121">
        <v>3476</v>
      </c>
      <c r="AB26" s="121">
        <v>3806</v>
      </c>
      <c r="AC26" s="115">
        <v>0.7581</v>
      </c>
      <c r="AD26" s="115">
        <v>0.79200000000000004</v>
      </c>
      <c r="AE26" s="115">
        <v>0.76380000000000003</v>
      </c>
      <c r="AF26" s="115">
        <v>0.48820000000000002</v>
      </c>
      <c r="AG26" s="115">
        <v>8.0999999999999996E-3</v>
      </c>
      <c r="AH26" s="115">
        <v>8.0000000000000002E-3</v>
      </c>
      <c r="AI26" s="115">
        <v>0</v>
      </c>
      <c r="AJ26" s="115">
        <v>7.9000000000000008E-3</v>
      </c>
    </row>
    <row r="27" spans="2:37">
      <c r="B27" s="103" t="s">
        <v>128</v>
      </c>
      <c r="C27" s="138">
        <v>1</v>
      </c>
      <c r="D27" s="115">
        <v>0.223</v>
      </c>
      <c r="E27" s="115">
        <v>3.5999999999999997E-2</v>
      </c>
      <c r="F27" s="117">
        <v>0.22670000000000001</v>
      </c>
      <c r="G27" s="121">
        <v>9700</v>
      </c>
      <c r="H27" s="121">
        <v>184</v>
      </c>
      <c r="I27" s="134">
        <v>22</v>
      </c>
      <c r="J27" s="110">
        <v>4</v>
      </c>
      <c r="K27" s="115">
        <v>0.13420000000000001</v>
      </c>
      <c r="L27" s="115">
        <v>0</v>
      </c>
      <c r="M27" s="117">
        <v>0.67159999999999997</v>
      </c>
      <c r="N27" s="113">
        <v>2603.3000000000002</v>
      </c>
      <c r="O27" s="125">
        <v>2597.4</v>
      </c>
      <c r="P27" s="125">
        <v>636.29999999999995</v>
      </c>
      <c r="Q27" s="125">
        <v>296.77419354838707</v>
      </c>
      <c r="R27" s="125">
        <v>4240.645161290322</v>
      </c>
      <c r="S27" s="113">
        <v>58.7</v>
      </c>
      <c r="T27" s="113">
        <v>22.6</v>
      </c>
      <c r="U27" s="113">
        <v>35.5</v>
      </c>
      <c r="V27" s="113">
        <v>64.5</v>
      </c>
      <c r="W27" s="110">
        <v>208</v>
      </c>
      <c r="X27" s="118">
        <v>2.06</v>
      </c>
      <c r="Y27" s="125">
        <v>603.67097212780425</v>
      </c>
      <c r="Z27" s="113">
        <v>35.483870967741936</v>
      </c>
      <c r="AA27" s="121">
        <v>2742</v>
      </c>
      <c r="AB27" s="121">
        <v>4643</v>
      </c>
      <c r="AC27" s="115">
        <v>0.752</v>
      </c>
      <c r="AD27" s="115">
        <v>0.77800000000000002</v>
      </c>
      <c r="AE27" s="115">
        <v>0.55100000000000005</v>
      </c>
      <c r="AF27" s="115">
        <v>0.152</v>
      </c>
      <c r="AG27" s="115">
        <v>2.4400000000000002E-2</v>
      </c>
      <c r="AH27" s="115">
        <v>8.0999999999999996E-3</v>
      </c>
      <c r="AI27" s="115">
        <v>8.0000000000000002E-3</v>
      </c>
      <c r="AJ27" s="115">
        <v>0.14399999999999999</v>
      </c>
    </row>
    <row r="28" spans="2:37">
      <c r="B28" s="99" t="s">
        <v>122</v>
      </c>
      <c r="C28" s="140" t="s">
        <v>168</v>
      </c>
      <c r="D28" s="7"/>
      <c r="E28" s="7"/>
      <c r="F28" s="7"/>
      <c r="G28" s="7"/>
      <c r="H28" s="7"/>
      <c r="T28" s="110"/>
      <c r="U28" s="110"/>
    </row>
    <row r="29" spans="2:37">
      <c r="B29" s="103" t="s">
        <v>123</v>
      </c>
      <c r="C29" s="119">
        <v>3.91</v>
      </c>
      <c r="D29" s="114">
        <v>0.1845</v>
      </c>
      <c r="E29" s="116">
        <v>2.5100000000000001E-2</v>
      </c>
      <c r="F29" s="114">
        <v>3.8199999999999998E-2</v>
      </c>
      <c r="G29" s="120">
        <v>41000</v>
      </c>
      <c r="H29" s="120">
        <v>1540</v>
      </c>
      <c r="I29" s="108">
        <v>33</v>
      </c>
      <c r="J29" s="108">
        <v>6</v>
      </c>
      <c r="K29" s="114">
        <v>0.27539999999999998</v>
      </c>
      <c r="L29" s="114">
        <v>0</v>
      </c>
      <c r="M29" s="114">
        <v>0.54210000000000003</v>
      </c>
      <c r="N29" s="112">
        <v>920.2</v>
      </c>
      <c r="O29" s="124">
        <v>1601.5</v>
      </c>
      <c r="P29" s="124">
        <v>373.6</v>
      </c>
      <c r="Q29" s="124">
        <v>217.02127659574469</v>
      </c>
      <c r="R29" s="124">
        <v>1462.9787234042556</v>
      </c>
      <c r="S29" s="133">
        <v>48.9</v>
      </c>
      <c r="T29" s="133">
        <v>63.5</v>
      </c>
      <c r="U29" s="133">
        <v>25.5</v>
      </c>
      <c r="V29" s="112">
        <v>51.1</v>
      </c>
      <c r="W29" s="108">
        <v>320</v>
      </c>
      <c r="X29" s="123">
        <v>1.52</v>
      </c>
      <c r="Y29" s="124">
        <v>17.021276595744681</v>
      </c>
      <c r="Z29" s="112">
        <v>4.3478260869565215</v>
      </c>
      <c r="AA29" s="127">
        <v>10081</v>
      </c>
      <c r="AB29" s="128">
        <v>4609</v>
      </c>
      <c r="AC29" s="130">
        <v>0.23076923076923078</v>
      </c>
      <c r="AD29" s="114">
        <v>0.10256410256410256</v>
      </c>
      <c r="AE29" s="114">
        <v>7.4999999999999997E-2</v>
      </c>
      <c r="AF29" s="114">
        <v>2.5000000000000001E-2</v>
      </c>
      <c r="AG29" s="114">
        <v>0.30769230769230771</v>
      </c>
      <c r="AH29" s="114">
        <v>0.17948717948717949</v>
      </c>
      <c r="AI29" s="114">
        <v>0.42499999999999999</v>
      </c>
      <c r="AJ29" s="114">
        <v>0.67500000000000004</v>
      </c>
    </row>
    <row r="30" spans="2:37">
      <c r="B30" s="103" t="s">
        <v>124</v>
      </c>
      <c r="C30" s="113">
        <v>7.26</v>
      </c>
      <c r="D30" s="115">
        <v>0.21590000000000001</v>
      </c>
      <c r="E30" s="115">
        <v>0.01</v>
      </c>
      <c r="F30" s="117">
        <v>4.3400000000000001E-2</v>
      </c>
      <c r="G30" s="121">
        <v>42978</v>
      </c>
      <c r="H30" s="120">
        <v>4839</v>
      </c>
      <c r="I30" s="108">
        <v>35</v>
      </c>
      <c r="J30" s="108">
        <v>4</v>
      </c>
      <c r="K30" s="114">
        <v>0.38440000000000002</v>
      </c>
      <c r="L30" s="114">
        <v>0.15379999999999999</v>
      </c>
      <c r="M30" s="114">
        <v>0.29360000000000003</v>
      </c>
      <c r="N30" s="119">
        <v>624.1</v>
      </c>
      <c r="O30" s="125">
        <v>1132</v>
      </c>
      <c r="P30" s="125">
        <v>392.1</v>
      </c>
      <c r="Q30" s="125">
        <v>128.57142857142856</v>
      </c>
      <c r="R30" s="125">
        <v>732.14285714285711</v>
      </c>
      <c r="S30" s="113">
        <v>24.9</v>
      </c>
      <c r="T30" s="113">
        <v>10.7</v>
      </c>
      <c r="U30" s="113">
        <v>17.899999999999999</v>
      </c>
      <c r="V30" s="113">
        <v>28.6</v>
      </c>
      <c r="W30" s="110">
        <v>153</v>
      </c>
      <c r="X30" s="118">
        <v>2.58</v>
      </c>
      <c r="Y30" s="125">
        <v>35.58</v>
      </c>
      <c r="Z30" s="113">
        <v>14.285714285714285</v>
      </c>
      <c r="AA30" s="121">
        <v>5184</v>
      </c>
      <c r="AB30" s="121">
        <v>12495</v>
      </c>
      <c r="AC30" s="115">
        <v>0.57530000000000003</v>
      </c>
      <c r="AD30" s="115">
        <v>0.39729999999999999</v>
      </c>
      <c r="AE30" s="115">
        <v>0.41099999999999998</v>
      </c>
      <c r="AF30" s="115">
        <v>0.52049999999999996</v>
      </c>
      <c r="AG30" s="115">
        <v>8.2199999999999995E-2</v>
      </c>
      <c r="AH30" s="115">
        <v>8.2199999999999995E-2</v>
      </c>
      <c r="AI30" s="115">
        <v>9.5899999999999999E-2</v>
      </c>
      <c r="AJ30" s="115">
        <v>9.5899999999999999E-2</v>
      </c>
    </row>
    <row r="31" spans="2:37">
      <c r="B31" s="103" t="s">
        <v>125</v>
      </c>
      <c r="C31" s="113">
        <v>1.25</v>
      </c>
      <c r="D31" s="115">
        <v>0.18790000000000001</v>
      </c>
      <c r="E31" s="115">
        <v>1.5800000000000002E-2</v>
      </c>
      <c r="F31" s="117">
        <v>0.24909999999999999</v>
      </c>
      <c r="G31" s="121">
        <v>15600</v>
      </c>
      <c r="H31" s="121">
        <v>298</v>
      </c>
      <c r="I31" s="134">
        <v>38</v>
      </c>
      <c r="J31" s="110">
        <v>4</v>
      </c>
      <c r="K31" s="115">
        <v>0.27629999999999999</v>
      </c>
      <c r="L31" s="115">
        <v>0</v>
      </c>
      <c r="M31" s="117">
        <v>0.64319999999999999</v>
      </c>
      <c r="N31" s="113">
        <v>1582.8</v>
      </c>
      <c r="O31" s="125">
        <v>572.79999999999995</v>
      </c>
      <c r="P31" s="125">
        <v>1127.2</v>
      </c>
      <c r="Q31" s="125">
        <v>132.55813953488374</v>
      </c>
      <c r="R31" s="125">
        <v>1493.2558139534885</v>
      </c>
      <c r="S31" s="113">
        <v>53.5</v>
      </c>
      <c r="T31" s="113">
        <v>53.5</v>
      </c>
      <c r="U31" s="113">
        <v>14</v>
      </c>
      <c r="V31" s="113">
        <v>39.5</v>
      </c>
      <c r="W31" s="110">
        <v>144</v>
      </c>
      <c r="X31" s="118">
        <v>2.63</v>
      </c>
      <c r="Y31" s="125">
        <v>37.209302325581397</v>
      </c>
      <c r="Z31" s="113">
        <v>9.3023255813953494</v>
      </c>
      <c r="AA31" s="121">
        <v>3069</v>
      </c>
      <c r="AB31" s="121">
        <v>3196</v>
      </c>
      <c r="AC31" s="114">
        <v>0.5</v>
      </c>
      <c r="AD31" s="115">
        <v>0.2316</v>
      </c>
      <c r="AE31" s="115">
        <v>0.30299999999999999</v>
      </c>
      <c r="AF31" s="115">
        <v>0.21279999999999999</v>
      </c>
      <c r="AG31" s="115">
        <v>6.25E-2</v>
      </c>
      <c r="AH31" s="115">
        <v>0.1158</v>
      </c>
      <c r="AI31" s="115">
        <v>0.1212</v>
      </c>
      <c r="AJ31" s="115">
        <v>0.10639999999999999</v>
      </c>
    </row>
    <row r="32" spans="2:37">
      <c r="B32" s="103" t="s">
        <v>126</v>
      </c>
      <c r="C32" s="113">
        <v>2.11</v>
      </c>
      <c r="D32" s="115">
        <v>0.1157</v>
      </c>
      <c r="E32" s="115">
        <v>6.1600000000000002E-2</v>
      </c>
      <c r="F32" s="117">
        <v>8.1900000000000001E-2</v>
      </c>
      <c r="G32" s="121">
        <v>20000</v>
      </c>
      <c r="H32" s="121">
        <v>146</v>
      </c>
      <c r="I32" s="134">
        <v>32</v>
      </c>
      <c r="J32" s="110">
        <v>4</v>
      </c>
      <c r="K32" s="115">
        <v>0.29110000000000003</v>
      </c>
      <c r="L32" s="115">
        <v>4.3200000000000002E-2</v>
      </c>
      <c r="M32" s="117">
        <v>0.73060000000000003</v>
      </c>
      <c r="N32" s="113">
        <v>1490.3</v>
      </c>
      <c r="O32" s="125">
        <v>692.3</v>
      </c>
      <c r="P32" s="125">
        <v>109.4</v>
      </c>
      <c r="Q32" s="125">
        <v>191.42857142857144</v>
      </c>
      <c r="R32" s="125">
        <v>1322</v>
      </c>
      <c r="S32" s="113">
        <v>65.7</v>
      </c>
      <c r="T32" s="113">
        <v>20</v>
      </c>
      <c r="U32" s="113">
        <v>28.6</v>
      </c>
      <c r="V32" s="113">
        <v>60</v>
      </c>
      <c r="W32" s="110">
        <v>179</v>
      </c>
      <c r="X32" s="118">
        <v>1.95</v>
      </c>
      <c r="Y32" s="125">
        <v>65.714285714285722</v>
      </c>
      <c r="Z32" s="113">
        <v>8.5714285714285712</v>
      </c>
      <c r="AA32" s="121">
        <v>3057</v>
      </c>
      <c r="AB32" s="121">
        <v>1682</v>
      </c>
      <c r="AC32" s="115">
        <v>0.36199999999999999</v>
      </c>
      <c r="AD32" s="115">
        <v>0.37</v>
      </c>
      <c r="AE32" s="115">
        <v>0.29799999999999999</v>
      </c>
      <c r="AF32" s="115">
        <v>0.28299999999999997</v>
      </c>
      <c r="AG32" s="115">
        <v>6.4000000000000001E-2</v>
      </c>
      <c r="AH32" s="115">
        <v>0.152</v>
      </c>
      <c r="AI32" s="115">
        <v>0.191</v>
      </c>
      <c r="AJ32" s="115">
        <v>0.152</v>
      </c>
    </row>
    <row r="33" spans="2:36">
      <c r="B33" s="103" t="s">
        <v>127</v>
      </c>
      <c r="C33" s="113">
        <v>7.84</v>
      </c>
      <c r="D33" s="115">
        <v>0.2266</v>
      </c>
      <c r="E33" s="115">
        <v>4.7800000000000002E-2</v>
      </c>
      <c r="F33" s="117">
        <v>8.7599999999999997E-2</v>
      </c>
      <c r="G33" s="121">
        <v>11858</v>
      </c>
      <c r="H33" s="121">
        <v>413</v>
      </c>
      <c r="I33" s="134">
        <v>26</v>
      </c>
      <c r="J33" s="110">
        <v>2</v>
      </c>
      <c r="K33" s="115">
        <v>0.14430000000000001</v>
      </c>
      <c r="L33" s="115">
        <v>0</v>
      </c>
      <c r="M33" s="117">
        <v>0.48299999999999998</v>
      </c>
      <c r="N33" s="113">
        <v>1773.1</v>
      </c>
      <c r="O33" s="125">
        <v>3015</v>
      </c>
      <c r="P33" s="125">
        <v>620</v>
      </c>
      <c r="Q33" s="125">
        <v>226.92307692307691</v>
      </c>
      <c r="R33" s="125">
        <v>3018.4615384615381</v>
      </c>
      <c r="S33" s="113">
        <v>53.8</v>
      </c>
      <c r="T33" s="113">
        <v>5.8</v>
      </c>
      <c r="U33" s="113">
        <v>30.8</v>
      </c>
      <c r="V33" s="113">
        <v>53.8</v>
      </c>
      <c r="W33" s="110">
        <v>308</v>
      </c>
      <c r="X33" s="118">
        <v>2.85</v>
      </c>
      <c r="Y33" s="125">
        <v>1257.6923076923076</v>
      </c>
      <c r="Z33" s="113">
        <v>7.6923076923076916</v>
      </c>
      <c r="AA33" s="121">
        <v>3476</v>
      </c>
      <c r="AB33" s="121">
        <v>3806</v>
      </c>
      <c r="AC33" s="115">
        <v>0.7581</v>
      </c>
      <c r="AD33" s="115">
        <v>0.79200000000000004</v>
      </c>
      <c r="AE33" s="115">
        <v>0.76380000000000003</v>
      </c>
      <c r="AF33" s="115">
        <v>0.48820000000000002</v>
      </c>
      <c r="AG33" s="115">
        <v>8.0999999999999996E-3</v>
      </c>
      <c r="AH33" s="115">
        <v>8.0000000000000002E-3</v>
      </c>
      <c r="AI33" s="115">
        <v>0</v>
      </c>
      <c r="AJ33" s="115">
        <v>7.9000000000000008E-3</v>
      </c>
    </row>
    <row r="34" spans="2:36">
      <c r="B34" s="103" t="s">
        <v>128</v>
      </c>
      <c r="C34" s="113">
        <v>6.3</v>
      </c>
      <c r="D34" s="115">
        <v>0.223</v>
      </c>
      <c r="E34" s="115">
        <v>3.5999999999999997E-2</v>
      </c>
      <c r="F34" s="117">
        <v>0.22670000000000001</v>
      </c>
      <c r="G34" s="121">
        <v>9700</v>
      </c>
      <c r="H34" s="121">
        <v>184</v>
      </c>
      <c r="I34" s="134">
        <v>22</v>
      </c>
      <c r="J34" s="110">
        <v>4</v>
      </c>
      <c r="K34" s="115">
        <v>0.13420000000000001</v>
      </c>
      <c r="L34" s="115">
        <v>0</v>
      </c>
      <c r="M34" s="117">
        <v>0.67159999999999997</v>
      </c>
      <c r="N34" s="113">
        <v>2603.3000000000002</v>
      </c>
      <c r="O34" s="125">
        <v>2597.4</v>
      </c>
      <c r="P34" s="125">
        <v>636.29999999999995</v>
      </c>
      <c r="Q34" s="125">
        <v>296.77419354838707</v>
      </c>
      <c r="R34" s="125">
        <v>4240.645161290322</v>
      </c>
      <c r="S34" s="113">
        <v>58.7</v>
      </c>
      <c r="T34" s="113">
        <v>22.6</v>
      </c>
      <c r="U34" s="113">
        <v>35.5</v>
      </c>
      <c r="V34" s="113">
        <v>64.5</v>
      </c>
      <c r="W34" s="110">
        <v>208</v>
      </c>
      <c r="X34" s="118">
        <v>2.06</v>
      </c>
      <c r="Y34" s="125">
        <v>603.67097212780425</v>
      </c>
      <c r="Z34" s="113">
        <v>35.483870967741936</v>
      </c>
      <c r="AA34" s="121">
        <v>2742</v>
      </c>
      <c r="AB34" s="121">
        <v>4643</v>
      </c>
      <c r="AC34" s="115">
        <v>0.752</v>
      </c>
      <c r="AD34" s="115">
        <v>0.77800000000000002</v>
      </c>
      <c r="AE34" s="115">
        <v>0.55100000000000005</v>
      </c>
      <c r="AF34" s="115">
        <v>0.152</v>
      </c>
      <c r="AG34" s="115">
        <v>2.4400000000000002E-2</v>
      </c>
      <c r="AH34" s="115">
        <v>8.0999999999999996E-3</v>
      </c>
      <c r="AI34" s="115">
        <v>8.0000000000000002E-3</v>
      </c>
      <c r="AJ34" s="115">
        <v>0.14399999999999999</v>
      </c>
    </row>
    <row r="35" spans="2:36">
      <c r="B35" s="99" t="s">
        <v>122</v>
      </c>
      <c r="C35" s="140" t="s">
        <v>172</v>
      </c>
      <c r="D35" s="29" t="s">
        <v>169</v>
      </c>
      <c r="E35" s="101" t="s">
        <v>134</v>
      </c>
      <c r="F35" s="29" t="s">
        <v>170</v>
      </c>
      <c r="G35" s="101" t="s">
        <v>166</v>
      </c>
      <c r="H35" s="102" t="s">
        <v>136</v>
      </c>
      <c r="I35" s="102" t="s">
        <v>140</v>
      </c>
      <c r="J35" s="137" t="s">
        <v>141</v>
      </c>
      <c r="K35" s="102" t="s">
        <v>145</v>
      </c>
      <c r="L35" s="102" t="s">
        <v>147</v>
      </c>
      <c r="M35" s="102" t="s">
        <v>171</v>
      </c>
      <c r="N35" s="97" t="s">
        <v>149</v>
      </c>
      <c r="O35" s="98" t="s">
        <v>150</v>
      </c>
      <c r="P35" s="96" t="s">
        <v>153</v>
      </c>
      <c r="Q35" s="96" t="s">
        <v>154</v>
      </c>
    </row>
    <row r="36" spans="2:36">
      <c r="B36" s="103" t="s">
        <v>123</v>
      </c>
      <c r="C36" s="138">
        <v>0.06</v>
      </c>
      <c r="D36" s="132">
        <v>0.1845</v>
      </c>
      <c r="E36" s="120">
        <v>41000</v>
      </c>
      <c r="F36" s="141">
        <v>9.7000000000000003E-3</v>
      </c>
      <c r="G36" s="109">
        <v>33</v>
      </c>
      <c r="H36" s="108">
        <v>6</v>
      </c>
      <c r="I36" s="112">
        <v>920.2</v>
      </c>
      <c r="J36" s="124">
        <v>1601.5</v>
      </c>
      <c r="K36" s="133">
        <v>48.9</v>
      </c>
      <c r="L36" s="122">
        <v>63.5</v>
      </c>
      <c r="M36" s="95">
        <v>4.2553191489361701</v>
      </c>
      <c r="N36" s="108">
        <v>320</v>
      </c>
      <c r="O36" s="123">
        <v>1.52</v>
      </c>
      <c r="P36" s="127">
        <v>10081</v>
      </c>
      <c r="Q36" s="128">
        <v>4609</v>
      </c>
    </row>
    <row r="37" spans="2:36">
      <c r="B37" s="103" t="s">
        <v>124</v>
      </c>
      <c r="C37" s="138">
        <v>1.1499999999999999</v>
      </c>
      <c r="D37" s="132">
        <v>0.25130000000000002</v>
      </c>
      <c r="E37" s="121">
        <v>42978</v>
      </c>
      <c r="F37" s="132">
        <v>1.55E-2</v>
      </c>
      <c r="G37" s="109">
        <v>35</v>
      </c>
      <c r="H37" s="108">
        <v>4</v>
      </c>
      <c r="I37" s="119">
        <v>624.1</v>
      </c>
      <c r="J37" s="125">
        <v>1132</v>
      </c>
      <c r="K37" s="113">
        <v>24.9</v>
      </c>
      <c r="L37" s="113">
        <v>10.7</v>
      </c>
      <c r="M37" s="95">
        <v>10.714285714285714</v>
      </c>
      <c r="N37" s="110">
        <v>153</v>
      </c>
      <c r="O37" s="118">
        <v>2.58</v>
      </c>
      <c r="P37" s="121">
        <v>5184</v>
      </c>
      <c r="Q37" s="121">
        <v>12495</v>
      </c>
    </row>
    <row r="38" spans="2:36">
      <c r="B38" s="103" t="s">
        <v>125</v>
      </c>
      <c r="C38" s="138">
        <v>0.31</v>
      </c>
      <c r="D38" s="132">
        <v>0.18790000000000001</v>
      </c>
      <c r="E38" s="121">
        <v>15600</v>
      </c>
      <c r="F38" s="142">
        <v>1.11E-2</v>
      </c>
      <c r="G38" s="105">
        <v>38</v>
      </c>
      <c r="H38" s="110">
        <v>4</v>
      </c>
      <c r="I38" s="113">
        <v>1582.8</v>
      </c>
      <c r="J38" s="125">
        <v>572.79999999999995</v>
      </c>
      <c r="K38" s="113">
        <v>53.5</v>
      </c>
      <c r="L38" s="113">
        <v>53.5</v>
      </c>
      <c r="M38" s="95">
        <v>2.3255813953488373</v>
      </c>
      <c r="N38" s="110">
        <v>144</v>
      </c>
      <c r="O38" s="118">
        <v>2.63</v>
      </c>
      <c r="P38" s="121">
        <v>3069</v>
      </c>
      <c r="Q38" s="121">
        <v>3196</v>
      </c>
    </row>
    <row r="39" spans="2:36">
      <c r="B39" s="103" t="s">
        <v>126</v>
      </c>
      <c r="C39" s="138">
        <v>7.0000000000000007E-2</v>
      </c>
      <c r="D39" s="132">
        <v>0.13369999999999999</v>
      </c>
      <c r="E39" s="121">
        <v>20000</v>
      </c>
      <c r="F39" s="132">
        <v>9.4999999999999998E-3</v>
      </c>
      <c r="G39" s="105">
        <v>32</v>
      </c>
      <c r="H39" s="110">
        <v>4</v>
      </c>
      <c r="I39" s="113">
        <v>1490.3</v>
      </c>
      <c r="J39" s="125">
        <v>692.3</v>
      </c>
      <c r="K39" s="113">
        <v>65.7</v>
      </c>
      <c r="L39" s="113">
        <v>20</v>
      </c>
      <c r="M39" s="95">
        <v>0</v>
      </c>
      <c r="N39" s="110">
        <v>179</v>
      </c>
      <c r="O39" s="118">
        <v>1.95</v>
      </c>
      <c r="P39" s="121">
        <v>3057</v>
      </c>
      <c r="Q39" s="121">
        <v>1682</v>
      </c>
      <c r="S39" t="s">
        <v>6</v>
      </c>
    </row>
    <row r="40" spans="2:36">
      <c r="B40" s="103" t="s">
        <v>127</v>
      </c>
      <c r="C40" s="138">
        <v>0.23</v>
      </c>
      <c r="D40" s="132">
        <v>0.2266</v>
      </c>
      <c r="E40" s="121">
        <v>11858</v>
      </c>
      <c r="F40" s="132">
        <v>2.8999999999999998E-3</v>
      </c>
      <c r="G40" s="105">
        <v>26</v>
      </c>
      <c r="H40" s="110">
        <v>2</v>
      </c>
      <c r="I40" s="113">
        <v>1773.1</v>
      </c>
      <c r="J40" s="125">
        <v>3015</v>
      </c>
      <c r="K40" s="113">
        <v>53.8</v>
      </c>
      <c r="L40" s="113">
        <v>5.8</v>
      </c>
      <c r="M40" s="95">
        <v>13.461538461538462</v>
      </c>
      <c r="N40" s="110">
        <v>308</v>
      </c>
      <c r="O40" s="118">
        <v>2.85</v>
      </c>
      <c r="P40" s="121">
        <v>3476</v>
      </c>
      <c r="Q40" s="121">
        <v>3806</v>
      </c>
    </row>
    <row r="41" spans="2:36">
      <c r="B41" s="103" t="s">
        <v>128</v>
      </c>
      <c r="C41" s="138">
        <v>0.74</v>
      </c>
      <c r="D41" s="132">
        <v>0.223</v>
      </c>
      <c r="E41" s="121">
        <v>9700</v>
      </c>
      <c r="F41" s="132">
        <v>1.0699999999999999E-2</v>
      </c>
      <c r="G41" s="105">
        <v>22</v>
      </c>
      <c r="H41" s="110">
        <v>4</v>
      </c>
      <c r="I41" s="113">
        <v>2603.3000000000002</v>
      </c>
      <c r="J41" s="125">
        <v>2597.4</v>
      </c>
      <c r="K41" s="113">
        <v>58.7</v>
      </c>
      <c r="L41" s="113">
        <v>22.6</v>
      </c>
      <c r="M41" s="95">
        <v>58.064516129032256</v>
      </c>
      <c r="N41" s="110">
        <v>208</v>
      </c>
      <c r="O41" s="118">
        <v>2.06</v>
      </c>
      <c r="P41" s="121">
        <v>2742</v>
      </c>
      <c r="Q41" s="121">
        <v>4643</v>
      </c>
    </row>
    <row r="42" spans="2:36">
      <c r="B42" s="99" t="s">
        <v>122</v>
      </c>
      <c r="C42" s="140" t="s">
        <v>178</v>
      </c>
      <c r="D42" s="29" t="s">
        <v>173</v>
      </c>
      <c r="E42" s="101" t="s">
        <v>175</v>
      </c>
      <c r="F42" s="101" t="s">
        <v>174</v>
      </c>
      <c r="G42" s="101" t="s">
        <v>176</v>
      </c>
      <c r="H42" s="101" t="s">
        <v>177</v>
      </c>
      <c r="I42" s="102" t="s">
        <v>140</v>
      </c>
      <c r="J42" s="102" t="s">
        <v>141</v>
      </c>
      <c r="K42" s="96" t="s">
        <v>153</v>
      </c>
      <c r="L42" s="96" t="s">
        <v>154</v>
      </c>
    </row>
    <row r="43" spans="2:36">
      <c r="B43" s="103" t="s">
        <v>123</v>
      </c>
      <c r="C43" s="155">
        <v>1540</v>
      </c>
      <c r="D43" s="132">
        <v>1.5100000000000001E-2</v>
      </c>
      <c r="E43" s="156">
        <v>485</v>
      </c>
      <c r="F43" s="157">
        <v>1101</v>
      </c>
      <c r="G43" s="156">
        <v>0</v>
      </c>
      <c r="H43" s="156">
        <v>10.6</v>
      </c>
      <c r="I43" s="112">
        <v>920.2</v>
      </c>
      <c r="J43" s="124">
        <v>1601.5</v>
      </c>
      <c r="K43" s="127">
        <v>10081</v>
      </c>
      <c r="L43" s="128">
        <v>4609</v>
      </c>
      <c r="M43" t="s">
        <v>6</v>
      </c>
    </row>
    <row r="44" spans="2:36">
      <c r="B44" s="103" t="s">
        <v>124</v>
      </c>
      <c r="C44" s="155">
        <v>4839</v>
      </c>
      <c r="D44" s="132">
        <v>0.18609999999999999</v>
      </c>
      <c r="E44" s="156">
        <v>916</v>
      </c>
      <c r="F44" s="155">
        <v>1002</v>
      </c>
      <c r="G44" s="156">
        <v>98</v>
      </c>
      <c r="H44" s="156">
        <v>7.1</v>
      </c>
      <c r="I44" s="119">
        <v>624.1</v>
      </c>
      <c r="J44" s="125">
        <v>1132</v>
      </c>
      <c r="K44" s="121">
        <v>5184</v>
      </c>
      <c r="L44" s="121">
        <v>12495</v>
      </c>
      <c r="X44" t="s">
        <v>6</v>
      </c>
    </row>
    <row r="45" spans="2:36">
      <c r="B45" s="103" t="s">
        <v>125</v>
      </c>
      <c r="C45" s="155">
        <v>298</v>
      </c>
      <c r="D45" s="132">
        <v>2.5000000000000001E-3</v>
      </c>
      <c r="E45" s="156">
        <v>353</v>
      </c>
      <c r="F45" s="155">
        <v>703</v>
      </c>
      <c r="G45" s="156">
        <v>131</v>
      </c>
      <c r="H45" s="156">
        <v>11.6</v>
      </c>
      <c r="I45" s="113">
        <v>1582.8</v>
      </c>
      <c r="J45" s="125">
        <v>572.79999999999995</v>
      </c>
      <c r="K45" s="121">
        <v>3069</v>
      </c>
      <c r="L45" s="121">
        <v>3196</v>
      </c>
    </row>
    <row r="46" spans="2:36">
      <c r="B46" s="103" t="s">
        <v>126</v>
      </c>
      <c r="C46" s="155">
        <v>146</v>
      </c>
      <c r="D46" s="132">
        <v>5.4000000000000003E-3</v>
      </c>
      <c r="E46" s="158">
        <v>29</v>
      </c>
      <c r="F46" s="155">
        <v>264</v>
      </c>
      <c r="G46" s="156">
        <v>70</v>
      </c>
      <c r="H46" s="156">
        <v>11.4</v>
      </c>
      <c r="I46" s="113">
        <v>1490.3</v>
      </c>
      <c r="J46" s="125">
        <v>692.3</v>
      </c>
      <c r="K46" s="121">
        <v>3057</v>
      </c>
      <c r="L46" s="121">
        <v>1682</v>
      </c>
      <c r="N46" t="s">
        <v>6</v>
      </c>
      <c r="P46" t="s">
        <v>6</v>
      </c>
    </row>
    <row r="47" spans="2:36">
      <c r="B47" s="103" t="s">
        <v>127</v>
      </c>
      <c r="C47" s="155">
        <v>413</v>
      </c>
      <c r="D47" s="132">
        <v>0</v>
      </c>
      <c r="E47" s="158">
        <v>145</v>
      </c>
      <c r="F47" s="155">
        <v>499</v>
      </c>
      <c r="G47" s="156">
        <v>86</v>
      </c>
      <c r="H47" s="156">
        <v>5.8</v>
      </c>
      <c r="I47" s="113">
        <v>1773.1</v>
      </c>
      <c r="J47" s="125">
        <v>3015</v>
      </c>
      <c r="K47" s="121">
        <v>3476</v>
      </c>
      <c r="L47" s="121">
        <v>3806</v>
      </c>
      <c r="M47" t="s">
        <v>6</v>
      </c>
    </row>
    <row r="48" spans="2:36">
      <c r="B48" s="103" t="s">
        <v>128</v>
      </c>
      <c r="C48" s="155">
        <v>184</v>
      </c>
      <c r="D48" s="132">
        <v>6.1999999999999998E-3</v>
      </c>
      <c r="E48" s="156">
        <v>74</v>
      </c>
      <c r="F48" s="155">
        <v>455</v>
      </c>
      <c r="G48" s="156">
        <v>60</v>
      </c>
      <c r="H48" s="156">
        <v>9.6999999999999993</v>
      </c>
      <c r="I48" s="113">
        <v>2603.3000000000002</v>
      </c>
      <c r="J48" s="125">
        <v>2597.4</v>
      </c>
      <c r="K48" s="121">
        <v>2742</v>
      </c>
      <c r="L48" s="121">
        <v>4643</v>
      </c>
      <c r="N48" t="s">
        <v>6</v>
      </c>
    </row>
    <row r="50" spans="7:9">
      <c r="G50" t="s">
        <v>6</v>
      </c>
    </row>
    <row r="51" spans="7:9">
      <c r="I51" t="s">
        <v>6</v>
      </c>
    </row>
  </sheetData>
  <phoneticPr fontId="0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1"/>
  <sheetViews>
    <sheetView topLeftCell="BB1" workbookViewId="0">
      <selection activeCell="BT10" sqref="BT10"/>
    </sheetView>
  </sheetViews>
  <sheetFormatPr defaultRowHeight="15"/>
  <cols>
    <col min="1" max="1" width="11.7109375" bestFit="1" customWidth="1"/>
    <col min="2" max="5" width="9.28515625" customWidth="1"/>
    <col min="6" max="6" width="11.7109375" customWidth="1"/>
    <col min="7" max="7" width="71.85546875" customWidth="1"/>
    <col min="8" max="9" width="10.140625" customWidth="1"/>
    <col min="10" max="10" width="11.5703125" bestFit="1" customWidth="1"/>
    <col min="11" max="11" width="12.7109375" bestFit="1" customWidth="1"/>
    <col min="12" max="13" width="12.7109375" customWidth="1"/>
    <col min="15" max="15" width="10.5703125" bestFit="1" customWidth="1"/>
    <col min="16" max="16" width="15.5703125" bestFit="1" customWidth="1"/>
    <col min="17" max="17" width="24" bestFit="1" customWidth="1"/>
    <col min="18" max="18" width="9.7109375" customWidth="1"/>
    <col min="19" max="19" width="50.140625" customWidth="1"/>
    <col min="20" max="23" width="9.7109375" customWidth="1"/>
  </cols>
  <sheetData>
    <row r="1" spans="1:21">
      <c r="A1" s="1" t="s">
        <v>0</v>
      </c>
      <c r="G1" s="1" t="s">
        <v>6</v>
      </c>
    </row>
    <row r="2" spans="1:21">
      <c r="G2" t="s">
        <v>6</v>
      </c>
      <c r="S2" t="s">
        <v>6</v>
      </c>
      <c r="U2" t="s">
        <v>6</v>
      </c>
    </row>
    <row r="3" spans="1:21">
      <c r="C3" s="80" t="s">
        <v>1</v>
      </c>
      <c r="D3" s="81" t="s">
        <v>2</v>
      </c>
      <c r="G3" t="s">
        <v>182</v>
      </c>
      <c r="H3" s="81"/>
      <c r="I3" s="177" t="s">
        <v>6</v>
      </c>
      <c r="U3" t="s">
        <v>6</v>
      </c>
    </row>
    <row r="4" spans="1:21">
      <c r="A4" s="160" t="s">
        <v>185</v>
      </c>
      <c r="D4" s="81" t="s">
        <v>179</v>
      </c>
      <c r="G4" t="s">
        <v>180</v>
      </c>
      <c r="H4" s="81"/>
      <c r="I4" s="81"/>
      <c r="M4" t="s">
        <v>6</v>
      </c>
    </row>
    <row r="5" spans="1:21">
      <c r="A5" s="154" t="s">
        <v>186</v>
      </c>
      <c r="D5" s="81" t="s">
        <v>3</v>
      </c>
      <c r="G5" t="s">
        <v>181</v>
      </c>
      <c r="H5" s="81"/>
      <c r="I5" s="81"/>
      <c r="Q5" t="s">
        <v>6</v>
      </c>
      <c r="R5" t="s">
        <v>6</v>
      </c>
    </row>
    <row r="6" spans="1:21" ht="15.75" thickBot="1">
      <c r="D6" t="s">
        <v>6</v>
      </c>
      <c r="H6" t="s">
        <v>6</v>
      </c>
      <c r="I6" s="7"/>
      <c r="J6" s="7"/>
      <c r="K6" s="7"/>
      <c r="L6" s="7"/>
      <c r="M6" s="7"/>
      <c r="N6" s="7" t="s">
        <v>6</v>
      </c>
    </row>
    <row r="7" spans="1:21">
      <c r="A7" s="145"/>
      <c r="B7" s="145"/>
      <c r="C7" s="145"/>
      <c r="D7" s="145"/>
      <c r="E7" s="145"/>
      <c r="F7" s="145"/>
      <c r="G7" s="2" t="s">
        <v>6</v>
      </c>
      <c r="H7" s="163"/>
      <c r="I7" s="163"/>
      <c r="J7" s="4" t="s">
        <v>103</v>
      </c>
      <c r="K7" s="3"/>
      <c r="L7" s="163"/>
      <c r="M7" s="4" t="s">
        <v>104</v>
      </c>
      <c r="N7" s="174"/>
      <c r="O7" s="86" t="s">
        <v>112</v>
      </c>
      <c r="P7" t="s">
        <v>6</v>
      </c>
      <c r="R7" t="s">
        <v>6</v>
      </c>
    </row>
    <row r="8" spans="1:21">
      <c r="A8" s="146" t="s">
        <v>6</v>
      </c>
      <c r="B8" s="146"/>
      <c r="C8" s="146"/>
      <c r="D8" s="146"/>
      <c r="E8" s="146"/>
      <c r="F8" s="146"/>
      <c r="G8" s="17" t="s">
        <v>102</v>
      </c>
      <c r="H8" s="21" t="s">
        <v>101</v>
      </c>
      <c r="I8" s="21" t="s">
        <v>12</v>
      </c>
      <c r="J8" s="5" t="s">
        <v>11</v>
      </c>
      <c r="K8" s="5" t="s">
        <v>13</v>
      </c>
      <c r="L8" s="21" t="s">
        <v>15</v>
      </c>
      <c r="M8" s="5" t="s">
        <v>16</v>
      </c>
      <c r="N8" s="6" t="s">
        <v>14</v>
      </c>
      <c r="O8" s="81" t="s">
        <v>6</v>
      </c>
      <c r="S8" t="s">
        <v>6</v>
      </c>
    </row>
    <row r="9" spans="1:21">
      <c r="A9" s="146"/>
      <c r="B9" s="146"/>
      <c r="C9" s="146"/>
      <c r="D9" s="146"/>
      <c r="E9" s="146"/>
      <c r="F9" s="146"/>
      <c r="G9" s="183" t="s">
        <v>75</v>
      </c>
      <c r="H9" s="21"/>
      <c r="I9" s="21">
        <v>0.56000000000000005</v>
      </c>
      <c r="J9" s="5">
        <v>0.46</v>
      </c>
      <c r="K9" s="5">
        <v>0.43</v>
      </c>
      <c r="L9" s="21">
        <v>0.52</v>
      </c>
      <c r="M9" s="5">
        <v>0.31</v>
      </c>
      <c r="N9" s="6">
        <v>0.35</v>
      </c>
      <c r="O9" s="81"/>
    </row>
    <row r="10" spans="1:21">
      <c r="A10" s="146"/>
      <c r="B10" s="146"/>
      <c r="C10" s="146"/>
      <c r="D10" s="146"/>
      <c r="E10" s="146"/>
      <c r="F10" s="146" t="s">
        <v>184</v>
      </c>
      <c r="G10" s="183" t="s">
        <v>76</v>
      </c>
      <c r="H10" s="21"/>
      <c r="I10" s="21">
        <v>0.9</v>
      </c>
      <c r="J10" s="5">
        <v>0.76</v>
      </c>
      <c r="K10" s="5">
        <v>0.69</v>
      </c>
      <c r="L10" s="21">
        <v>0.84</v>
      </c>
      <c r="M10" s="5">
        <v>0.49</v>
      </c>
      <c r="N10" s="6">
        <v>0.56000000000000005</v>
      </c>
      <c r="O10" s="81"/>
    </row>
    <row r="11" spans="1:21">
      <c r="A11" s="146"/>
      <c r="B11" s="146"/>
      <c r="C11" s="146"/>
      <c r="D11" s="146"/>
      <c r="E11" s="146"/>
      <c r="F11" s="146"/>
      <c r="G11" s="17"/>
      <c r="H11" s="21"/>
      <c r="I11" s="21"/>
      <c r="J11" s="5" t="s">
        <v>6</v>
      </c>
      <c r="K11" s="5"/>
      <c r="L11" s="21"/>
      <c r="M11" s="5"/>
      <c r="N11" s="6"/>
      <c r="O11" s="81"/>
    </row>
    <row r="12" spans="1:21">
      <c r="A12" s="146"/>
      <c r="B12" s="146"/>
      <c r="C12" s="146"/>
      <c r="D12" s="146"/>
      <c r="E12" s="146"/>
      <c r="F12" s="146"/>
      <c r="G12" s="178" t="s">
        <v>17</v>
      </c>
      <c r="H12" s="22"/>
      <c r="I12" s="22"/>
      <c r="J12" s="7"/>
      <c r="K12" s="7"/>
      <c r="L12" s="22"/>
      <c r="M12" s="7"/>
      <c r="N12" s="8"/>
      <c r="O12" s="81"/>
    </row>
    <row r="13" spans="1:21">
      <c r="A13" s="146"/>
      <c r="B13" s="146"/>
      <c r="C13" s="146"/>
      <c r="D13" s="146"/>
      <c r="E13" s="146"/>
      <c r="F13" s="146"/>
      <c r="G13" s="179" t="s">
        <v>18</v>
      </c>
      <c r="H13" s="164"/>
      <c r="I13" s="30">
        <v>0.35980000000000001</v>
      </c>
      <c r="J13" s="31">
        <v>0.75700000000000001</v>
      </c>
      <c r="K13" s="31">
        <v>0.63170000000000004</v>
      </c>
      <c r="L13" s="30">
        <v>0.56079999999999997</v>
      </c>
      <c r="M13" s="31">
        <v>0.68879999999999997</v>
      </c>
      <c r="N13" s="32">
        <v>0.78210000000000002</v>
      </c>
      <c r="O13" s="82"/>
    </row>
    <row r="14" spans="1:21">
      <c r="A14" s="147" t="s">
        <v>129</v>
      </c>
      <c r="B14" s="147"/>
      <c r="C14" s="147" t="s">
        <v>164</v>
      </c>
      <c r="D14" s="147" t="s">
        <v>167</v>
      </c>
      <c r="E14" s="147" t="s">
        <v>168</v>
      </c>
      <c r="F14" s="147"/>
      <c r="G14" s="179" t="s">
        <v>183</v>
      </c>
      <c r="H14" s="164"/>
      <c r="I14" s="30">
        <v>0.21590000000000001</v>
      </c>
      <c r="J14" s="31">
        <v>0.1845</v>
      </c>
      <c r="K14" s="31">
        <v>0.18790000000000001</v>
      </c>
      <c r="L14" s="30">
        <v>0.2266</v>
      </c>
      <c r="M14" s="31">
        <v>0.223</v>
      </c>
      <c r="N14" s="32">
        <v>0.1157</v>
      </c>
      <c r="O14" s="249" t="s">
        <v>6</v>
      </c>
      <c r="R14" t="s">
        <v>6</v>
      </c>
    </row>
    <row r="15" spans="1:21">
      <c r="A15" s="148" t="s">
        <v>6</v>
      </c>
      <c r="B15" s="148"/>
      <c r="C15" s="148"/>
      <c r="D15" s="148"/>
      <c r="E15" s="148"/>
      <c r="F15" s="147" t="s">
        <v>172</v>
      </c>
      <c r="G15" s="179" t="s">
        <v>19</v>
      </c>
      <c r="H15" s="164"/>
      <c r="I15" s="30">
        <v>0.25130000000000002</v>
      </c>
      <c r="J15" s="31">
        <v>0.1845</v>
      </c>
      <c r="K15" s="31">
        <v>0.18790000000000001</v>
      </c>
      <c r="L15" s="30">
        <v>0.2266</v>
      </c>
      <c r="M15" s="31">
        <v>0.223</v>
      </c>
      <c r="N15" s="32">
        <v>0.13369999999999999</v>
      </c>
      <c r="O15" s="82"/>
    </row>
    <row r="16" spans="1:21">
      <c r="A16" s="148" t="s">
        <v>6</v>
      </c>
      <c r="B16" s="147" t="s">
        <v>178</v>
      </c>
      <c r="C16" s="147"/>
      <c r="D16" s="147"/>
      <c r="E16" s="147"/>
      <c r="F16" s="147"/>
      <c r="G16" s="179" t="s">
        <v>20</v>
      </c>
      <c r="H16" s="164"/>
      <c r="I16" s="30">
        <v>0.18609999999999999</v>
      </c>
      <c r="J16" s="31">
        <v>1.5100000000000001E-2</v>
      </c>
      <c r="K16" s="31">
        <v>2.5000000000000001E-3</v>
      </c>
      <c r="L16" s="30">
        <v>0</v>
      </c>
      <c r="M16" s="31">
        <v>6.1999999999999998E-3</v>
      </c>
      <c r="N16" s="32">
        <v>5.4000000000000003E-3</v>
      </c>
      <c r="O16" s="82" t="s">
        <v>111</v>
      </c>
    </row>
    <row r="17" spans="1:18">
      <c r="A17" s="147" t="s">
        <v>129</v>
      </c>
      <c r="B17" s="147"/>
      <c r="C17" s="147" t="s">
        <v>164</v>
      </c>
      <c r="D17" s="147" t="s">
        <v>167</v>
      </c>
      <c r="E17" s="147" t="s">
        <v>168</v>
      </c>
      <c r="F17" s="147"/>
      <c r="G17" s="179" t="s">
        <v>21</v>
      </c>
      <c r="H17" s="164"/>
      <c r="I17" s="30">
        <v>0.01</v>
      </c>
      <c r="J17" s="31">
        <v>2.5100000000000001E-2</v>
      </c>
      <c r="K17" s="31">
        <v>1.5800000000000002E-2</v>
      </c>
      <c r="L17" s="30">
        <v>4.7800000000000002E-2</v>
      </c>
      <c r="M17" s="31">
        <v>3.5999999999999997E-2</v>
      </c>
      <c r="N17" s="32">
        <v>6.1600000000000002E-2</v>
      </c>
      <c r="O17" s="82"/>
    </row>
    <row r="18" spans="1:18">
      <c r="A18" s="147" t="s">
        <v>129</v>
      </c>
      <c r="B18" s="147"/>
      <c r="C18" s="147" t="s">
        <v>164</v>
      </c>
      <c r="D18" s="147" t="s">
        <v>167</v>
      </c>
      <c r="E18" s="147" t="s">
        <v>168</v>
      </c>
      <c r="F18" s="147"/>
      <c r="G18" s="179" t="s">
        <v>22</v>
      </c>
      <c r="H18" s="164"/>
      <c r="I18" s="30">
        <v>4.3400000000000001E-2</v>
      </c>
      <c r="J18" s="31">
        <v>3.8199999999999998E-2</v>
      </c>
      <c r="K18" s="31">
        <v>0.24909999999999999</v>
      </c>
      <c r="L18" s="30">
        <v>8.7599999999999997E-2</v>
      </c>
      <c r="M18" s="31">
        <v>0.22670000000000001</v>
      </c>
      <c r="N18" s="32">
        <v>8.1900000000000001E-2</v>
      </c>
      <c r="O18" s="82"/>
    </row>
    <row r="19" spans="1:18">
      <c r="A19" s="148"/>
      <c r="B19" s="148"/>
      <c r="C19" s="148"/>
      <c r="D19" s="148"/>
      <c r="E19" s="148"/>
      <c r="F19" s="148"/>
      <c r="G19" s="182" t="s">
        <v>23</v>
      </c>
      <c r="H19" s="164"/>
      <c r="I19" s="30">
        <v>0.43740000000000001</v>
      </c>
      <c r="J19" s="31">
        <v>0.1996</v>
      </c>
      <c r="K19" s="31">
        <v>0.19040000000000001</v>
      </c>
      <c r="L19" s="30">
        <v>0.2266</v>
      </c>
      <c r="M19" s="31">
        <v>0.22920000000000001</v>
      </c>
      <c r="N19" s="32">
        <v>0.13909999999999997</v>
      </c>
      <c r="O19" s="82"/>
    </row>
    <row r="20" spans="1:18">
      <c r="A20" s="148"/>
      <c r="B20" s="148"/>
      <c r="C20" s="148"/>
      <c r="D20" s="148"/>
      <c r="E20" s="148"/>
      <c r="F20" s="148"/>
      <c r="G20" s="182" t="s">
        <v>24</v>
      </c>
      <c r="H20" s="164"/>
      <c r="I20" s="30">
        <v>0.44740000000000002</v>
      </c>
      <c r="J20" s="31">
        <v>0.22470000000000001</v>
      </c>
      <c r="K20" s="31">
        <v>0.20620000000000002</v>
      </c>
      <c r="L20" s="30">
        <v>0.27439999999999998</v>
      </c>
      <c r="M20" s="31">
        <v>0.26519999999999999</v>
      </c>
      <c r="N20" s="32">
        <v>0.20069999999999999</v>
      </c>
      <c r="O20" s="82"/>
    </row>
    <row r="21" spans="1:18">
      <c r="A21" s="148"/>
      <c r="B21" s="148"/>
      <c r="C21" s="148"/>
      <c r="D21" s="148"/>
      <c r="E21" s="148"/>
      <c r="F21" s="148"/>
      <c r="G21" s="17" t="s">
        <v>6</v>
      </c>
      <c r="H21" s="22"/>
      <c r="I21" s="23"/>
      <c r="J21" s="12"/>
      <c r="K21" s="12"/>
      <c r="L21" s="23"/>
      <c r="M21" s="12"/>
      <c r="N21" s="13"/>
      <c r="O21" s="82"/>
    </row>
    <row r="22" spans="1:18">
      <c r="A22" s="148"/>
      <c r="B22" s="148"/>
      <c r="C22" s="148"/>
      <c r="D22" s="148"/>
      <c r="E22" s="148"/>
      <c r="F22" s="148"/>
      <c r="G22" s="18" t="s">
        <v>25</v>
      </c>
      <c r="H22" s="22" t="s">
        <v>6</v>
      </c>
      <c r="I22" s="23" t="s">
        <v>6</v>
      </c>
      <c r="J22" s="12" t="s">
        <v>6</v>
      </c>
      <c r="K22" s="12"/>
      <c r="L22" s="23"/>
      <c r="M22" s="12" t="s">
        <v>6</v>
      </c>
      <c r="N22" s="13"/>
      <c r="O22" s="82"/>
    </row>
    <row r="23" spans="1:18">
      <c r="A23" s="147" t="s">
        <v>129</v>
      </c>
      <c r="B23" s="147"/>
      <c r="C23" s="147" t="s">
        <v>164</v>
      </c>
      <c r="D23" s="147" t="s">
        <v>167</v>
      </c>
      <c r="E23" s="147" t="s">
        <v>168</v>
      </c>
      <c r="F23" s="147" t="s">
        <v>172</v>
      </c>
      <c r="G23" s="179" t="s">
        <v>96</v>
      </c>
      <c r="H23" s="164"/>
      <c r="I23" s="35">
        <v>42978</v>
      </c>
      <c r="J23" s="36">
        <v>41000</v>
      </c>
      <c r="K23" s="36">
        <v>15600</v>
      </c>
      <c r="L23" s="35">
        <v>11858</v>
      </c>
      <c r="M23" s="36">
        <v>9700</v>
      </c>
      <c r="N23" s="37">
        <v>20000</v>
      </c>
      <c r="O23" s="83">
        <v>525600</v>
      </c>
      <c r="P23" s="26" t="s">
        <v>92</v>
      </c>
      <c r="Q23" s="26"/>
    </row>
    <row r="24" spans="1:18">
      <c r="A24" s="148"/>
      <c r="B24" s="148"/>
      <c r="C24" s="148"/>
      <c r="D24" s="148"/>
      <c r="E24" s="148"/>
      <c r="F24" s="148"/>
      <c r="G24" s="182" t="s">
        <v>95</v>
      </c>
      <c r="H24" s="164"/>
      <c r="I24" s="38">
        <f t="shared" ref="I24:N24" si="0">+(0.942*I23*104)+(I23*261)</f>
        <v>15427726.704</v>
      </c>
      <c r="J24" s="36">
        <f t="shared" si="0"/>
        <v>14717688</v>
      </c>
      <c r="K24" s="36">
        <f t="shared" si="0"/>
        <v>5599900.7999999998</v>
      </c>
      <c r="L24" s="38">
        <f t="shared" si="0"/>
        <v>4256642.5439999998</v>
      </c>
      <c r="M24" s="36">
        <f t="shared" si="0"/>
        <v>3481989.6</v>
      </c>
      <c r="N24" s="37">
        <f t="shared" si="0"/>
        <v>7179360</v>
      </c>
      <c r="O24" s="84">
        <f>5/7</f>
        <v>0.7142857142857143</v>
      </c>
      <c r="P24" s="26" t="s">
        <v>93</v>
      </c>
      <c r="Q24" s="26"/>
    </row>
    <row r="25" spans="1:18">
      <c r="A25" s="148"/>
      <c r="B25" s="148"/>
      <c r="C25" s="148"/>
      <c r="D25" s="148"/>
      <c r="E25" s="148"/>
      <c r="F25" s="148"/>
      <c r="G25" s="182" t="s">
        <v>97</v>
      </c>
      <c r="H25" s="164"/>
      <c r="I25" s="38">
        <f>+I24/O25</f>
        <v>41.093640383561642</v>
      </c>
      <c r="J25" s="36">
        <f>+J24/O25</f>
        <v>39.202365296803656</v>
      </c>
      <c r="K25" s="36">
        <f>+K24/O25</f>
        <v>14.916021917808219</v>
      </c>
      <c r="L25" s="38">
        <f>+L24/O25</f>
        <v>11.33808896803653</v>
      </c>
      <c r="M25" s="36">
        <f>+M24/O25</f>
        <v>9.2747059360730599</v>
      </c>
      <c r="N25" s="37">
        <f>+N24/O25</f>
        <v>19.123105022831052</v>
      </c>
      <c r="O25" s="83">
        <f>+O23*O24</f>
        <v>375428.57142857142</v>
      </c>
      <c r="P25" s="26" t="s">
        <v>94</v>
      </c>
      <c r="Q25" s="26"/>
    </row>
    <row r="26" spans="1:18">
      <c r="A26" s="148"/>
      <c r="B26" s="148"/>
      <c r="C26" s="148"/>
      <c r="D26" s="148"/>
      <c r="E26" s="148"/>
      <c r="F26" s="148"/>
      <c r="G26" s="182" t="s">
        <v>86</v>
      </c>
      <c r="H26" s="164"/>
      <c r="I26" s="40">
        <f t="shared" ref="I26:N26" si="1">+I24/1000000</f>
        <v>15.427726703999999</v>
      </c>
      <c r="J26" s="41">
        <f t="shared" si="1"/>
        <v>14.717688000000001</v>
      </c>
      <c r="K26" s="41">
        <f t="shared" si="1"/>
        <v>5.5999007999999995</v>
      </c>
      <c r="L26" s="40">
        <f t="shared" si="1"/>
        <v>4.256642544</v>
      </c>
      <c r="M26" s="41">
        <f t="shared" si="1"/>
        <v>3.4819895999999999</v>
      </c>
      <c r="N26" s="42">
        <f t="shared" si="1"/>
        <v>7.17936</v>
      </c>
      <c r="O26" s="85"/>
    </row>
    <row r="27" spans="1:18">
      <c r="A27" s="148" t="s">
        <v>6</v>
      </c>
      <c r="B27" s="148"/>
      <c r="C27" s="148"/>
      <c r="D27" s="148"/>
      <c r="E27" s="148"/>
      <c r="F27" s="147" t="s">
        <v>172</v>
      </c>
      <c r="G27" s="179" t="s">
        <v>26</v>
      </c>
      <c r="H27" s="165"/>
      <c r="I27" s="30">
        <v>1.55E-2</v>
      </c>
      <c r="J27" s="31">
        <v>9.7000000000000003E-3</v>
      </c>
      <c r="K27" s="31">
        <v>1.11E-2</v>
      </c>
      <c r="L27" s="30">
        <v>2.8999999999999998E-3</v>
      </c>
      <c r="M27" s="31">
        <v>1.0699999999999999E-2</v>
      </c>
      <c r="N27" s="32">
        <v>9.4999999999999998E-3</v>
      </c>
      <c r="O27" s="85"/>
      <c r="Q27" t="s">
        <v>6</v>
      </c>
    </row>
    <row r="28" spans="1:18">
      <c r="A28" s="147" t="s">
        <v>129</v>
      </c>
      <c r="B28" s="149" t="s">
        <v>178</v>
      </c>
      <c r="C28" s="147" t="s">
        <v>164</v>
      </c>
      <c r="D28" s="147" t="s">
        <v>167</v>
      </c>
      <c r="E28" s="147" t="s">
        <v>168</v>
      </c>
      <c r="F28" s="149"/>
      <c r="G28" s="190" t="s">
        <v>27</v>
      </c>
      <c r="H28" s="166"/>
      <c r="I28" s="71">
        <v>4839</v>
      </c>
      <c r="J28" s="72">
        <v>1540</v>
      </c>
      <c r="K28" s="72">
        <v>298</v>
      </c>
      <c r="L28" s="71">
        <v>413</v>
      </c>
      <c r="M28" s="72">
        <v>184</v>
      </c>
      <c r="N28" s="73">
        <v>146</v>
      </c>
      <c r="O28" s="81" t="s">
        <v>6</v>
      </c>
    </row>
    <row r="29" spans="1:18">
      <c r="A29" s="150"/>
      <c r="B29" s="147" t="s">
        <v>178</v>
      </c>
      <c r="C29" s="149"/>
      <c r="D29" s="149"/>
      <c r="E29" s="149"/>
      <c r="F29" s="149"/>
      <c r="G29" s="179" t="s">
        <v>68</v>
      </c>
      <c r="H29" s="164"/>
      <c r="I29" s="33">
        <v>916</v>
      </c>
      <c r="J29" s="29">
        <v>485</v>
      </c>
      <c r="K29" s="29">
        <v>353</v>
      </c>
      <c r="L29" s="170">
        <v>145</v>
      </c>
      <c r="M29" s="29">
        <v>74</v>
      </c>
      <c r="N29" s="175">
        <v>29</v>
      </c>
      <c r="O29" s="81" t="s">
        <v>115</v>
      </c>
    </row>
    <row r="30" spans="1:18">
      <c r="A30" s="150"/>
      <c r="B30" s="147" t="s">
        <v>178</v>
      </c>
      <c r="C30" s="149"/>
      <c r="D30" s="149"/>
      <c r="E30" s="149"/>
      <c r="F30" s="149"/>
      <c r="G30" s="179" t="s">
        <v>69</v>
      </c>
      <c r="H30" s="164"/>
      <c r="I30" s="38">
        <v>1002</v>
      </c>
      <c r="J30" s="39">
        <v>1101</v>
      </c>
      <c r="K30" s="36">
        <v>703</v>
      </c>
      <c r="L30" s="38">
        <v>499</v>
      </c>
      <c r="M30" s="36">
        <v>455</v>
      </c>
      <c r="N30" s="37">
        <v>264</v>
      </c>
      <c r="O30" s="81"/>
      <c r="P30" t="s">
        <v>6</v>
      </c>
      <c r="R30" t="s">
        <v>6</v>
      </c>
    </row>
    <row r="31" spans="1:18">
      <c r="A31" s="150"/>
      <c r="B31" s="147" t="s">
        <v>178</v>
      </c>
      <c r="C31" s="149"/>
      <c r="D31" s="149"/>
      <c r="E31" s="149"/>
      <c r="F31" s="149"/>
      <c r="G31" s="179" t="s">
        <v>28</v>
      </c>
      <c r="H31" s="33"/>
      <c r="I31" s="33">
        <v>98</v>
      </c>
      <c r="J31" s="29">
        <v>0</v>
      </c>
      <c r="K31" s="29">
        <v>131</v>
      </c>
      <c r="L31" s="33">
        <v>86</v>
      </c>
      <c r="M31" s="29">
        <v>60</v>
      </c>
      <c r="N31" s="34">
        <v>70</v>
      </c>
      <c r="O31" s="81" t="s">
        <v>6</v>
      </c>
      <c r="P31" t="s">
        <v>6</v>
      </c>
    </row>
    <row r="32" spans="1:18">
      <c r="A32" s="150"/>
      <c r="B32" s="147" t="s">
        <v>178</v>
      </c>
      <c r="C32" s="149"/>
      <c r="D32" s="149"/>
      <c r="E32" s="149"/>
      <c r="F32" s="149"/>
      <c r="G32" s="179" t="s">
        <v>29</v>
      </c>
      <c r="H32" s="33"/>
      <c r="I32" s="33">
        <v>7.1</v>
      </c>
      <c r="J32" s="29">
        <v>10.6</v>
      </c>
      <c r="K32" s="29">
        <v>11.6</v>
      </c>
      <c r="L32" s="33">
        <v>5.8</v>
      </c>
      <c r="M32" s="29">
        <v>9.6999999999999993</v>
      </c>
      <c r="N32" s="34">
        <v>11.4</v>
      </c>
      <c r="O32" s="177" t="s">
        <v>6</v>
      </c>
      <c r="P32" t="s">
        <v>6</v>
      </c>
    </row>
    <row r="33" spans="1:18">
      <c r="A33" s="150"/>
      <c r="B33" s="150"/>
      <c r="C33" s="150"/>
      <c r="D33" s="150"/>
      <c r="E33" s="150"/>
      <c r="F33" s="150"/>
      <c r="G33" s="9" t="s">
        <v>6</v>
      </c>
      <c r="H33" s="22"/>
      <c r="I33" s="22"/>
      <c r="J33" s="7"/>
      <c r="K33" s="7"/>
      <c r="L33" s="22"/>
      <c r="M33" s="7"/>
      <c r="N33" s="8"/>
      <c r="O33" s="81"/>
    </row>
    <row r="34" spans="1:18">
      <c r="A34" s="150"/>
      <c r="B34" s="150"/>
      <c r="C34" s="150" t="s">
        <v>6</v>
      </c>
      <c r="D34" s="150"/>
      <c r="E34" s="150"/>
      <c r="F34" s="150"/>
      <c r="G34" s="18" t="s">
        <v>30</v>
      </c>
      <c r="H34" s="22"/>
      <c r="I34" s="22"/>
      <c r="J34" s="7"/>
      <c r="K34" s="7"/>
      <c r="L34" s="22"/>
      <c r="M34" s="7"/>
      <c r="N34" s="8"/>
      <c r="O34" s="81" t="s">
        <v>6</v>
      </c>
      <c r="P34" t="s">
        <v>6</v>
      </c>
    </row>
    <row r="35" spans="1:18">
      <c r="A35" s="150"/>
      <c r="B35" s="150"/>
      <c r="C35" s="150"/>
      <c r="D35" s="150"/>
      <c r="E35" s="150"/>
      <c r="F35" s="150"/>
      <c r="G35" s="179" t="s">
        <v>31</v>
      </c>
      <c r="H35" s="33"/>
      <c r="I35" s="33">
        <v>37</v>
      </c>
      <c r="J35" s="29">
        <v>36</v>
      </c>
      <c r="K35" s="29">
        <v>37</v>
      </c>
      <c r="L35" s="33">
        <v>28</v>
      </c>
      <c r="M35" s="29">
        <v>21</v>
      </c>
      <c r="N35" s="34">
        <v>33</v>
      </c>
      <c r="O35" s="81" t="s">
        <v>6</v>
      </c>
      <c r="P35" t="s">
        <v>6</v>
      </c>
    </row>
    <row r="36" spans="1:18">
      <c r="A36" s="147" t="s">
        <v>129</v>
      </c>
      <c r="B36" s="147"/>
      <c r="C36" s="147" t="s">
        <v>164</v>
      </c>
      <c r="D36" s="147" t="s">
        <v>167</v>
      </c>
      <c r="E36" s="147" t="s">
        <v>168</v>
      </c>
      <c r="F36" s="147" t="s">
        <v>172</v>
      </c>
      <c r="G36" s="179" t="s">
        <v>32</v>
      </c>
      <c r="H36" s="33"/>
      <c r="I36" s="33">
        <v>35</v>
      </c>
      <c r="J36" s="29">
        <v>33</v>
      </c>
      <c r="K36" s="29">
        <v>38</v>
      </c>
      <c r="L36" s="33">
        <v>26</v>
      </c>
      <c r="M36" s="29">
        <v>22</v>
      </c>
      <c r="N36" s="34">
        <v>32</v>
      </c>
      <c r="O36" s="81"/>
    </row>
    <row r="37" spans="1:18">
      <c r="A37" s="148"/>
      <c r="B37" s="148"/>
      <c r="C37" s="148"/>
      <c r="D37" s="148"/>
      <c r="E37" s="148"/>
      <c r="F37" s="148"/>
      <c r="G37" s="179" t="s">
        <v>113</v>
      </c>
      <c r="H37" s="33"/>
      <c r="I37" s="33">
        <f t="shared" ref="I37:N37" si="2">I36-I35</f>
        <v>-2</v>
      </c>
      <c r="J37" s="29">
        <f t="shared" si="2"/>
        <v>-3</v>
      </c>
      <c r="K37" s="29">
        <f t="shared" si="2"/>
        <v>1</v>
      </c>
      <c r="L37" s="33">
        <f t="shared" si="2"/>
        <v>-2</v>
      </c>
      <c r="M37" s="29">
        <f t="shared" si="2"/>
        <v>1</v>
      </c>
      <c r="N37" s="34">
        <f t="shared" si="2"/>
        <v>-1</v>
      </c>
      <c r="O37" s="81"/>
    </row>
    <row r="38" spans="1:18">
      <c r="A38" s="147" t="s">
        <v>129</v>
      </c>
      <c r="B38" s="147"/>
      <c r="C38" s="147" t="s">
        <v>164</v>
      </c>
      <c r="D38" s="147" t="s">
        <v>167</v>
      </c>
      <c r="E38" s="147" t="s">
        <v>168</v>
      </c>
      <c r="F38" s="147" t="s">
        <v>172</v>
      </c>
      <c r="G38" s="179" t="s">
        <v>33</v>
      </c>
      <c r="H38" s="33"/>
      <c r="I38" s="33">
        <v>4</v>
      </c>
      <c r="J38" s="29">
        <v>6</v>
      </c>
      <c r="K38" s="29">
        <v>4</v>
      </c>
      <c r="L38" s="33">
        <v>2</v>
      </c>
      <c r="M38" s="29">
        <v>4</v>
      </c>
      <c r="N38" s="34">
        <v>4</v>
      </c>
      <c r="O38" s="81"/>
      <c r="P38" t="s">
        <v>6</v>
      </c>
      <c r="Q38" t="s">
        <v>6</v>
      </c>
    </row>
    <row r="39" spans="1:18">
      <c r="A39" s="148"/>
      <c r="B39" s="148"/>
      <c r="C39" s="148"/>
      <c r="D39" s="148"/>
      <c r="E39" s="148"/>
      <c r="F39" s="148"/>
      <c r="G39" s="9" t="s">
        <v>6</v>
      </c>
      <c r="H39" s="22" t="s">
        <v>6</v>
      </c>
      <c r="I39" s="22"/>
      <c r="J39" s="7"/>
      <c r="K39" s="7"/>
      <c r="L39" s="22"/>
      <c r="M39" s="7"/>
      <c r="N39" s="8"/>
      <c r="O39" s="81"/>
      <c r="P39" t="s">
        <v>6</v>
      </c>
      <c r="Q39" t="s">
        <v>6</v>
      </c>
    </row>
    <row r="40" spans="1:18">
      <c r="A40" s="148"/>
      <c r="B40" s="148"/>
      <c r="C40" s="148"/>
      <c r="D40" s="148"/>
      <c r="E40" s="148"/>
      <c r="F40" s="148"/>
      <c r="G40" s="18" t="s">
        <v>34</v>
      </c>
      <c r="H40" s="22"/>
      <c r="I40" s="22" t="s">
        <v>6</v>
      </c>
      <c r="J40" s="7"/>
      <c r="K40" s="7"/>
      <c r="L40" s="22"/>
      <c r="M40" s="7"/>
      <c r="N40" s="8"/>
      <c r="O40" s="81" t="s">
        <v>6</v>
      </c>
    </row>
    <row r="41" spans="1:18">
      <c r="A41" s="147" t="s">
        <v>129</v>
      </c>
      <c r="B41" s="147"/>
      <c r="C41" s="147" t="s">
        <v>164</v>
      </c>
      <c r="D41" s="147" t="s">
        <v>167</v>
      </c>
      <c r="E41" s="147" t="s">
        <v>168</v>
      </c>
      <c r="F41" s="147"/>
      <c r="G41" s="179" t="s">
        <v>35</v>
      </c>
      <c r="H41" s="33"/>
      <c r="I41" s="30">
        <v>0.38440000000000002</v>
      </c>
      <c r="J41" s="31">
        <v>0.27539999999999998</v>
      </c>
      <c r="K41" s="31">
        <v>0.27629999999999999</v>
      </c>
      <c r="L41" s="30">
        <v>0.14430000000000001</v>
      </c>
      <c r="M41" s="31">
        <v>0.13420000000000001</v>
      </c>
      <c r="N41" s="32">
        <v>0.29110000000000003</v>
      </c>
      <c r="O41" s="81" t="s">
        <v>6</v>
      </c>
    </row>
    <row r="42" spans="1:18">
      <c r="A42" s="147" t="s">
        <v>129</v>
      </c>
      <c r="B42" s="147"/>
      <c r="C42" s="147" t="s">
        <v>164</v>
      </c>
      <c r="D42" s="147" t="s">
        <v>167</v>
      </c>
      <c r="E42" s="147" t="s">
        <v>168</v>
      </c>
      <c r="F42" s="147"/>
      <c r="G42" s="179" t="s">
        <v>36</v>
      </c>
      <c r="H42" s="33"/>
      <c r="I42" s="30">
        <v>0.15379999999999999</v>
      </c>
      <c r="J42" s="31">
        <v>0</v>
      </c>
      <c r="K42" s="31">
        <v>0</v>
      </c>
      <c r="L42" s="30">
        <v>0</v>
      </c>
      <c r="M42" s="31">
        <v>0</v>
      </c>
      <c r="N42" s="32">
        <v>4.3200000000000002E-2</v>
      </c>
      <c r="O42" s="81"/>
      <c r="Q42" t="s">
        <v>6</v>
      </c>
    </row>
    <row r="43" spans="1:18">
      <c r="A43" s="147" t="s">
        <v>129</v>
      </c>
      <c r="B43" s="147"/>
      <c r="C43" s="147" t="s">
        <v>164</v>
      </c>
      <c r="D43" s="147" t="s">
        <v>167</v>
      </c>
      <c r="E43" s="147" t="s">
        <v>168</v>
      </c>
      <c r="F43" s="147"/>
      <c r="G43" s="179" t="s">
        <v>37</v>
      </c>
      <c r="H43" s="33"/>
      <c r="I43" s="30">
        <v>0.29360000000000003</v>
      </c>
      <c r="J43" s="31">
        <v>0.54210000000000003</v>
      </c>
      <c r="K43" s="31">
        <v>0.64319999999999999</v>
      </c>
      <c r="L43" s="30">
        <v>0.48299999999999998</v>
      </c>
      <c r="M43" s="31">
        <v>0.67159999999999997</v>
      </c>
      <c r="N43" s="32">
        <v>0.73060000000000003</v>
      </c>
      <c r="O43" s="81"/>
    </row>
    <row r="44" spans="1:18">
      <c r="A44" s="147" t="s">
        <v>129</v>
      </c>
      <c r="B44" s="147" t="s">
        <v>178</v>
      </c>
      <c r="C44" s="147" t="s">
        <v>164</v>
      </c>
      <c r="D44" s="147" t="s">
        <v>167</v>
      </c>
      <c r="E44" s="147" t="s">
        <v>168</v>
      </c>
      <c r="F44" s="147" t="s">
        <v>172</v>
      </c>
      <c r="G44" s="179" t="s">
        <v>119</v>
      </c>
      <c r="H44" s="33" t="s">
        <v>6</v>
      </c>
      <c r="I44" s="67">
        <v>624.1</v>
      </c>
      <c r="J44" s="68">
        <v>920.2</v>
      </c>
      <c r="K44" s="68">
        <v>1582.8</v>
      </c>
      <c r="L44" s="67">
        <v>1773.1</v>
      </c>
      <c r="M44" s="68">
        <v>2603.3000000000002</v>
      </c>
      <c r="N44" s="69">
        <v>1490.3</v>
      </c>
      <c r="O44" s="81"/>
      <c r="Q44" t="s">
        <v>6</v>
      </c>
    </row>
    <row r="45" spans="1:18">
      <c r="A45" s="147" t="s">
        <v>129</v>
      </c>
      <c r="B45" s="147" t="s">
        <v>178</v>
      </c>
      <c r="C45" s="147" t="s">
        <v>164</v>
      </c>
      <c r="D45" s="147" t="s">
        <v>167</v>
      </c>
      <c r="E45" s="147" t="s">
        <v>168</v>
      </c>
      <c r="F45" s="147" t="s">
        <v>172</v>
      </c>
      <c r="G45" s="179" t="s">
        <v>116</v>
      </c>
      <c r="H45" s="33"/>
      <c r="I45" s="67">
        <v>1132</v>
      </c>
      <c r="J45" s="68">
        <v>1601.5</v>
      </c>
      <c r="K45" s="68">
        <v>572.79999999999995</v>
      </c>
      <c r="L45" s="67">
        <v>3015</v>
      </c>
      <c r="M45" s="68">
        <v>2597.4</v>
      </c>
      <c r="N45" s="69">
        <v>692.3</v>
      </c>
      <c r="O45" s="81"/>
      <c r="R45" t="s">
        <v>6</v>
      </c>
    </row>
    <row r="46" spans="1:18">
      <c r="A46" s="147"/>
      <c r="B46" s="147"/>
      <c r="C46" s="147"/>
      <c r="D46" s="147"/>
      <c r="E46" s="147"/>
      <c r="F46" s="147"/>
      <c r="G46" s="179" t="s">
        <v>117</v>
      </c>
      <c r="H46" s="176" t="s">
        <v>6</v>
      </c>
      <c r="I46" s="67">
        <v>1756.1</v>
      </c>
      <c r="J46" s="68">
        <v>2521.6999999999998</v>
      </c>
      <c r="K46" s="68">
        <v>2155.6</v>
      </c>
      <c r="L46" s="67">
        <v>4788.1000000000004</v>
      </c>
      <c r="M46" s="68">
        <v>5200.7</v>
      </c>
      <c r="N46" s="69">
        <v>2182.6</v>
      </c>
      <c r="O46" s="81" t="s">
        <v>6</v>
      </c>
    </row>
    <row r="47" spans="1:18">
      <c r="A47" s="147" t="s">
        <v>129</v>
      </c>
      <c r="B47" s="147"/>
      <c r="C47" s="147" t="s">
        <v>164</v>
      </c>
      <c r="D47" s="147" t="s">
        <v>167</v>
      </c>
      <c r="E47" s="147" t="s">
        <v>168</v>
      </c>
      <c r="F47" s="147"/>
      <c r="G47" s="179" t="s">
        <v>118</v>
      </c>
      <c r="H47" s="33"/>
      <c r="I47" s="67">
        <v>392.1</v>
      </c>
      <c r="J47" s="68">
        <v>373.6</v>
      </c>
      <c r="K47" s="68">
        <v>1127.2</v>
      </c>
      <c r="L47" s="67">
        <v>620</v>
      </c>
      <c r="M47" s="68">
        <v>636.29999999999995</v>
      </c>
      <c r="N47" s="69">
        <v>109.4</v>
      </c>
      <c r="O47" s="81" t="s">
        <v>6</v>
      </c>
    </row>
    <row r="48" spans="1:18">
      <c r="A48" s="147" t="s">
        <v>129</v>
      </c>
      <c r="B48" s="147"/>
      <c r="C48" s="147" t="s">
        <v>164</v>
      </c>
      <c r="D48" s="147" t="s">
        <v>167</v>
      </c>
      <c r="E48" s="147" t="s">
        <v>168</v>
      </c>
      <c r="F48" s="147"/>
      <c r="G48" s="179" t="s">
        <v>71</v>
      </c>
      <c r="H48" s="33"/>
      <c r="I48" s="87">
        <f>72/0.56</f>
        <v>128.57142857142856</v>
      </c>
      <c r="J48" s="88">
        <f>102/0.47</f>
        <v>217.02127659574469</v>
      </c>
      <c r="K48" s="88">
        <f>57/0.43</f>
        <v>132.55813953488374</v>
      </c>
      <c r="L48" s="87">
        <f>118/0.52</f>
        <v>226.92307692307691</v>
      </c>
      <c r="M48" s="88">
        <f>92/0.31</f>
        <v>296.77419354838707</v>
      </c>
      <c r="N48" s="89">
        <f>67/0.35</f>
        <v>191.42857142857144</v>
      </c>
      <c r="O48" s="177" t="s">
        <v>6</v>
      </c>
    </row>
    <row r="49" spans="1:26">
      <c r="A49" s="147" t="s">
        <v>129</v>
      </c>
      <c r="B49" s="147"/>
      <c r="C49" s="147" t="s">
        <v>164</v>
      </c>
      <c r="D49" s="147" t="s">
        <v>167</v>
      </c>
      <c r="E49" s="147" t="s">
        <v>168</v>
      </c>
      <c r="F49" s="147"/>
      <c r="G49" s="180" t="s">
        <v>121</v>
      </c>
      <c r="H49" s="22"/>
      <c r="I49" s="90">
        <f>410/0.56</f>
        <v>732.14285714285711</v>
      </c>
      <c r="J49" s="91">
        <f>687.6/0.47</f>
        <v>1462.9787234042556</v>
      </c>
      <c r="K49" s="91">
        <f>642.1/0.43</f>
        <v>1493.2558139534885</v>
      </c>
      <c r="L49" s="87">
        <f>1569.6/0.52</f>
        <v>3018.4615384615381</v>
      </c>
      <c r="M49" s="88">
        <f>1314.6/0.31</f>
        <v>4240.645161290322</v>
      </c>
      <c r="N49" s="89">
        <f>462.7/0.35</f>
        <v>1322</v>
      </c>
      <c r="O49" s="177" t="s">
        <v>6</v>
      </c>
    </row>
    <row r="50" spans="1:26">
      <c r="A50" s="148"/>
      <c r="B50" s="148"/>
      <c r="C50" s="148"/>
      <c r="D50" s="148"/>
      <c r="E50" s="148"/>
      <c r="F50" s="148"/>
      <c r="G50" s="181" t="s">
        <v>187</v>
      </c>
      <c r="H50" s="22"/>
      <c r="I50" s="77">
        <f t="shared" ref="I50:N50" si="3">+I79/I45</f>
        <v>3.1431095406360424E-2</v>
      </c>
      <c r="J50" s="77">
        <f t="shared" si="3"/>
        <v>1.0628333809394118E-2</v>
      </c>
      <c r="K50" s="77">
        <f t="shared" si="3"/>
        <v>6.4960374171755236E-2</v>
      </c>
      <c r="L50" s="77">
        <f t="shared" si="3"/>
        <v>0.41714504401071562</v>
      </c>
      <c r="M50" s="77">
        <f t="shared" si="3"/>
        <v>0.23241355668276131</v>
      </c>
      <c r="N50" s="77">
        <f t="shared" si="3"/>
        <v>9.4921689606074999E-2</v>
      </c>
      <c r="O50" s="81"/>
      <c r="P50" t="s">
        <v>6</v>
      </c>
    </row>
    <row r="51" spans="1:26">
      <c r="A51" s="148"/>
      <c r="B51" s="148"/>
      <c r="C51" s="148"/>
      <c r="D51" s="148"/>
      <c r="E51" s="148"/>
      <c r="F51" s="148"/>
      <c r="G51" s="18" t="s">
        <v>38</v>
      </c>
      <c r="H51" s="22"/>
      <c r="I51" s="22"/>
      <c r="J51" s="7"/>
      <c r="K51" s="7"/>
      <c r="L51" s="22"/>
      <c r="M51" s="7"/>
      <c r="N51" s="8"/>
      <c r="O51" s="81"/>
    </row>
    <row r="52" spans="1:26">
      <c r="A52" s="147" t="s">
        <v>129</v>
      </c>
      <c r="B52" s="147"/>
      <c r="C52" s="147" t="s">
        <v>164</v>
      </c>
      <c r="D52" s="147" t="s">
        <v>167</v>
      </c>
      <c r="E52" s="147" t="s">
        <v>168</v>
      </c>
      <c r="F52" s="147" t="s">
        <v>172</v>
      </c>
      <c r="G52" s="179" t="s">
        <v>39</v>
      </c>
      <c r="H52" s="33"/>
      <c r="I52" s="43">
        <v>24.9</v>
      </c>
      <c r="J52" s="44">
        <v>48.9</v>
      </c>
      <c r="K52" s="44">
        <v>53.5</v>
      </c>
      <c r="L52" s="43">
        <v>53.8</v>
      </c>
      <c r="M52" s="44">
        <v>58.7</v>
      </c>
      <c r="N52" s="45">
        <v>65.7</v>
      </c>
      <c r="O52" s="81"/>
    </row>
    <row r="53" spans="1:26">
      <c r="A53" s="147" t="s">
        <v>129</v>
      </c>
      <c r="B53" s="147"/>
      <c r="C53" s="147" t="s">
        <v>164</v>
      </c>
      <c r="D53" s="147" t="s">
        <v>167</v>
      </c>
      <c r="E53" s="147" t="s">
        <v>168</v>
      </c>
      <c r="F53" s="147" t="s">
        <v>172</v>
      </c>
      <c r="G53" s="179" t="s">
        <v>40</v>
      </c>
      <c r="H53" s="33"/>
      <c r="I53" s="43">
        <v>10.7</v>
      </c>
      <c r="J53" s="44">
        <v>63.5</v>
      </c>
      <c r="K53" s="44">
        <v>53.5</v>
      </c>
      <c r="L53" s="43">
        <v>5.8</v>
      </c>
      <c r="M53" s="44">
        <v>22.6</v>
      </c>
      <c r="N53" s="45">
        <v>20</v>
      </c>
      <c r="O53" s="81"/>
      <c r="P53" t="s">
        <v>6</v>
      </c>
    </row>
    <row r="54" spans="1:26">
      <c r="A54" s="147" t="s">
        <v>6</v>
      </c>
      <c r="B54" s="147"/>
      <c r="C54" s="147" t="s">
        <v>164</v>
      </c>
      <c r="D54" s="147"/>
      <c r="E54" s="147"/>
      <c r="F54" s="147"/>
      <c r="G54" s="179" t="s">
        <v>41</v>
      </c>
      <c r="H54" s="33"/>
      <c r="I54" s="43">
        <v>17.899999999999999</v>
      </c>
      <c r="J54" s="44">
        <v>25.5</v>
      </c>
      <c r="K54" s="44">
        <v>14</v>
      </c>
      <c r="L54" s="43">
        <v>30.8</v>
      </c>
      <c r="M54" s="44">
        <v>35.5</v>
      </c>
      <c r="N54" s="45">
        <v>28.6</v>
      </c>
      <c r="O54" s="81"/>
    </row>
    <row r="55" spans="1:26">
      <c r="A55" s="148"/>
      <c r="B55" s="148"/>
      <c r="C55" s="148"/>
      <c r="D55" s="148"/>
      <c r="E55" s="148"/>
      <c r="F55" s="148"/>
      <c r="G55" s="179" t="s">
        <v>42</v>
      </c>
      <c r="H55" s="33"/>
      <c r="I55" s="43">
        <v>10.7</v>
      </c>
      <c r="J55" s="44">
        <v>25.5</v>
      </c>
      <c r="K55" s="44">
        <v>25.6</v>
      </c>
      <c r="L55" s="43">
        <v>23.1</v>
      </c>
      <c r="M55" s="44">
        <v>29</v>
      </c>
      <c r="N55" s="45">
        <v>31.4</v>
      </c>
      <c r="O55" s="81"/>
    </row>
    <row r="56" spans="1:26">
      <c r="A56" s="147" t="s">
        <v>129</v>
      </c>
      <c r="B56" s="147"/>
      <c r="C56" s="147" t="s">
        <v>164</v>
      </c>
      <c r="D56" s="147" t="s">
        <v>167</v>
      </c>
      <c r="E56" s="147" t="s">
        <v>168</v>
      </c>
      <c r="F56" s="147" t="s">
        <v>6</v>
      </c>
      <c r="G56" s="179" t="s">
        <v>90</v>
      </c>
      <c r="H56" s="33"/>
      <c r="I56" s="43">
        <f>6/I9</f>
        <v>10.714285714285714</v>
      </c>
      <c r="J56" s="44">
        <f>6/J9</f>
        <v>13.043478260869565</v>
      </c>
      <c r="K56" s="44">
        <f>3/K9</f>
        <v>6.9767441860465116</v>
      </c>
      <c r="L56" s="43">
        <f>5/L9</f>
        <v>9.615384615384615</v>
      </c>
      <c r="M56" s="44">
        <f>0/M9</f>
        <v>0</v>
      </c>
      <c r="N56" s="45">
        <f>4/N9</f>
        <v>11.428571428571429</v>
      </c>
      <c r="O56" s="81"/>
    </row>
    <row r="57" spans="1:26">
      <c r="A57" s="147" t="s">
        <v>129</v>
      </c>
      <c r="B57" s="147"/>
      <c r="C57" s="147"/>
      <c r="D57" s="147" t="s">
        <v>167</v>
      </c>
      <c r="E57" s="147" t="s">
        <v>168</v>
      </c>
      <c r="F57" s="147"/>
      <c r="G57" s="179" t="s">
        <v>43</v>
      </c>
      <c r="H57" s="33"/>
      <c r="I57" s="43">
        <v>28.6</v>
      </c>
      <c r="J57" s="44">
        <v>51.1</v>
      </c>
      <c r="K57" s="44">
        <v>39.5</v>
      </c>
      <c r="L57" s="43">
        <v>53.8</v>
      </c>
      <c r="M57" s="44">
        <v>64.5</v>
      </c>
      <c r="N57" s="45">
        <v>60</v>
      </c>
      <c r="O57" s="81"/>
    </row>
    <row r="58" spans="1:26">
      <c r="A58" s="148"/>
      <c r="B58" s="148"/>
      <c r="C58" s="148"/>
      <c r="D58" s="148"/>
      <c r="E58" s="148"/>
      <c r="F58" s="147" t="s">
        <v>172</v>
      </c>
      <c r="G58" s="179" t="s">
        <v>44</v>
      </c>
      <c r="H58" s="33"/>
      <c r="I58" s="43">
        <v>10.714285714285714</v>
      </c>
      <c r="J58" s="44">
        <v>4.2553191489361701</v>
      </c>
      <c r="K58" s="44">
        <v>2.3255813953488373</v>
      </c>
      <c r="L58" s="43">
        <v>13.461538461538462</v>
      </c>
      <c r="M58" s="44">
        <v>58.064516129032256</v>
      </c>
      <c r="N58" s="45">
        <v>0</v>
      </c>
      <c r="O58" s="81"/>
      <c r="Q58" t="s">
        <v>6</v>
      </c>
    </row>
    <row r="59" spans="1:26">
      <c r="A59" s="147" t="s">
        <v>129</v>
      </c>
      <c r="B59" s="147"/>
      <c r="C59" s="147" t="s">
        <v>164</v>
      </c>
      <c r="D59" s="147" t="s">
        <v>167</v>
      </c>
      <c r="E59" s="147" t="s">
        <v>168</v>
      </c>
      <c r="F59" s="147" t="s">
        <v>172</v>
      </c>
      <c r="G59" s="179" t="s">
        <v>70</v>
      </c>
      <c r="H59" s="33"/>
      <c r="I59" s="58">
        <v>153</v>
      </c>
      <c r="J59" s="59">
        <v>320</v>
      </c>
      <c r="K59" s="59">
        <v>144</v>
      </c>
      <c r="L59" s="58">
        <v>308</v>
      </c>
      <c r="M59" s="59">
        <v>208</v>
      </c>
      <c r="N59" s="60">
        <v>179</v>
      </c>
      <c r="O59" s="81"/>
      <c r="S59" s="208" t="s">
        <v>209</v>
      </c>
      <c r="U59" t="s">
        <v>6</v>
      </c>
    </row>
    <row r="60" spans="1:26">
      <c r="A60" s="150"/>
      <c r="B60" s="150"/>
      <c r="C60" s="150"/>
      <c r="D60" s="150"/>
      <c r="E60" s="150"/>
      <c r="F60" s="150"/>
      <c r="G60" s="9" t="s">
        <v>6</v>
      </c>
      <c r="H60" s="22"/>
      <c r="I60" s="22"/>
      <c r="J60" s="7"/>
      <c r="K60" s="7"/>
      <c r="L60" s="22"/>
      <c r="M60" s="7"/>
      <c r="N60" s="8"/>
      <c r="O60" s="81"/>
    </row>
    <row r="61" spans="1:26">
      <c r="A61" s="150" t="s">
        <v>6</v>
      </c>
      <c r="B61" s="150"/>
      <c r="C61" s="150"/>
      <c r="D61" s="150"/>
      <c r="E61" s="150"/>
      <c r="F61" s="150"/>
      <c r="G61" s="18" t="s">
        <v>45</v>
      </c>
      <c r="H61" s="22"/>
      <c r="I61" s="22"/>
      <c r="J61" s="7"/>
      <c r="K61" s="7"/>
      <c r="L61" s="22"/>
      <c r="M61" s="7"/>
      <c r="N61" s="8"/>
      <c r="O61" s="81"/>
      <c r="U61" s="5" t="s">
        <v>12</v>
      </c>
      <c r="V61" s="5" t="s">
        <v>11</v>
      </c>
      <c r="W61" s="5" t="s">
        <v>13</v>
      </c>
      <c r="X61" s="5" t="s">
        <v>15</v>
      </c>
      <c r="Y61" s="5" t="s">
        <v>16</v>
      </c>
      <c r="Z61" s="5" t="s">
        <v>14</v>
      </c>
    </row>
    <row r="62" spans="1:26">
      <c r="A62" s="150"/>
      <c r="B62" s="150"/>
      <c r="C62" s="150"/>
      <c r="D62" s="150"/>
      <c r="E62" s="185" t="s">
        <v>6</v>
      </c>
      <c r="F62" s="150"/>
      <c r="G62" s="189" t="s">
        <v>46</v>
      </c>
      <c r="H62" s="167"/>
      <c r="I62" s="74">
        <v>5.16</v>
      </c>
      <c r="J62" s="27">
        <v>1.75</v>
      </c>
      <c r="K62" s="27">
        <v>0.94</v>
      </c>
      <c r="L62" s="74">
        <v>6.23</v>
      </c>
      <c r="M62" s="27">
        <v>4.8</v>
      </c>
      <c r="N62" s="16">
        <v>1.39</v>
      </c>
      <c r="O62" s="81"/>
      <c r="S62" t="s">
        <v>46</v>
      </c>
      <c r="U62">
        <v>5.16</v>
      </c>
      <c r="V62">
        <v>1.75</v>
      </c>
      <c r="W62">
        <v>0.94</v>
      </c>
      <c r="X62">
        <v>6.23</v>
      </c>
      <c r="Y62">
        <v>4.8</v>
      </c>
      <c r="Z62">
        <v>1.39</v>
      </c>
    </row>
    <row r="63" spans="1:26">
      <c r="A63" s="149" t="s">
        <v>164</v>
      </c>
      <c r="B63" s="149" t="s">
        <v>6</v>
      </c>
      <c r="C63" s="149" t="s">
        <v>6</v>
      </c>
      <c r="D63" s="149"/>
      <c r="E63" s="147"/>
      <c r="F63" s="149"/>
      <c r="G63" s="189" t="s">
        <v>47</v>
      </c>
      <c r="H63" s="167"/>
      <c r="I63" s="74">
        <v>2.1</v>
      </c>
      <c r="J63" s="27">
        <v>2.15</v>
      </c>
      <c r="K63" s="27">
        <v>0.31</v>
      </c>
      <c r="L63" s="74">
        <v>1.61</v>
      </c>
      <c r="M63" s="27">
        <v>1.5</v>
      </c>
      <c r="N63" s="16">
        <v>0.72</v>
      </c>
      <c r="O63" s="81"/>
      <c r="S63" t="s">
        <v>47</v>
      </c>
      <c r="U63">
        <v>2.1</v>
      </c>
      <c r="V63">
        <v>2.15</v>
      </c>
      <c r="W63">
        <v>0.31</v>
      </c>
      <c r="X63">
        <v>1.61</v>
      </c>
      <c r="Y63">
        <v>1.5</v>
      </c>
      <c r="Z63">
        <v>0.72</v>
      </c>
    </row>
    <row r="64" spans="1:26">
      <c r="A64" s="149" t="s">
        <v>129</v>
      </c>
      <c r="B64" s="149"/>
      <c r="C64" s="149"/>
      <c r="D64" s="149"/>
      <c r="E64" s="147"/>
      <c r="F64" s="149"/>
      <c r="G64" s="189" t="s">
        <v>48</v>
      </c>
      <c r="H64" s="167"/>
      <c r="I64" s="74">
        <v>7.26</v>
      </c>
      <c r="J64" s="27">
        <v>3.91</v>
      </c>
      <c r="K64" s="27">
        <v>1.25</v>
      </c>
      <c r="L64" s="74">
        <v>7.84</v>
      </c>
      <c r="M64" s="27">
        <v>6.3</v>
      </c>
      <c r="N64" s="16">
        <v>2.11</v>
      </c>
      <c r="O64" s="177" t="s">
        <v>6</v>
      </c>
      <c r="S64" s="198" t="s">
        <v>48</v>
      </c>
      <c r="T64" s="198"/>
      <c r="U64" s="198">
        <v>7.26</v>
      </c>
      <c r="V64" s="198">
        <v>3.91</v>
      </c>
      <c r="W64" s="198">
        <v>1.25</v>
      </c>
      <c r="X64" s="198">
        <v>7.84</v>
      </c>
      <c r="Y64" s="198">
        <v>6.3</v>
      </c>
      <c r="Z64" s="198">
        <v>2.11</v>
      </c>
    </row>
    <row r="65" spans="1:61">
      <c r="A65" s="149" t="s">
        <v>172</v>
      </c>
      <c r="B65" s="149"/>
      <c r="C65" s="149"/>
      <c r="D65" s="149"/>
      <c r="E65" s="147"/>
      <c r="F65" s="149"/>
      <c r="G65" s="189" t="s">
        <v>49</v>
      </c>
      <c r="H65" s="167"/>
      <c r="I65" s="74">
        <v>1.1499999999999999</v>
      </c>
      <c r="J65" s="27">
        <v>0.06</v>
      </c>
      <c r="K65" s="27">
        <v>0.31</v>
      </c>
      <c r="L65" s="74">
        <v>0.23</v>
      </c>
      <c r="M65" s="27">
        <v>0.74</v>
      </c>
      <c r="N65" s="16">
        <v>7.0000000000000007E-2</v>
      </c>
      <c r="O65" s="81"/>
      <c r="S65" t="s">
        <v>49</v>
      </c>
      <c r="U65">
        <v>1.1499999999999999</v>
      </c>
      <c r="V65">
        <v>0.06</v>
      </c>
      <c r="W65">
        <v>0.31</v>
      </c>
      <c r="X65">
        <v>0.23</v>
      </c>
      <c r="Y65">
        <v>0.74</v>
      </c>
      <c r="Z65">
        <v>7.0000000000000007E-2</v>
      </c>
    </row>
    <row r="66" spans="1:61">
      <c r="A66" s="150"/>
      <c r="B66" s="150"/>
      <c r="C66" s="150"/>
      <c r="D66" s="150"/>
      <c r="E66" s="148"/>
      <c r="F66" s="150"/>
      <c r="G66" s="189" t="s">
        <v>50</v>
      </c>
      <c r="H66" s="167"/>
      <c r="I66" s="74">
        <v>0.08</v>
      </c>
      <c r="J66" s="27">
        <v>7.0000000000000007E-2</v>
      </c>
      <c r="K66" s="27">
        <v>0.02</v>
      </c>
      <c r="L66" s="74">
        <v>0.06</v>
      </c>
      <c r="M66" s="27">
        <v>0.04</v>
      </c>
      <c r="N66" s="16">
        <v>0.02</v>
      </c>
      <c r="O66" s="81"/>
      <c r="P66" t="s">
        <v>6</v>
      </c>
      <c r="S66" t="s">
        <v>50</v>
      </c>
      <c r="U66">
        <v>0.08</v>
      </c>
      <c r="V66">
        <v>7.0000000000000007E-2</v>
      </c>
      <c r="W66">
        <v>0.02</v>
      </c>
      <c r="X66">
        <v>0.06</v>
      </c>
      <c r="Y66">
        <v>0.04</v>
      </c>
      <c r="Z66">
        <v>0.02</v>
      </c>
    </row>
    <row r="67" spans="1:61">
      <c r="A67" s="149" t="s">
        <v>6</v>
      </c>
      <c r="B67" s="149"/>
      <c r="C67" s="149"/>
      <c r="D67" s="149"/>
      <c r="E67" s="147"/>
      <c r="F67" s="149"/>
      <c r="G67" s="189" t="s">
        <v>51</v>
      </c>
      <c r="H67" s="167"/>
      <c r="I67" s="74">
        <v>1.23</v>
      </c>
      <c r="J67" s="27">
        <v>0.13</v>
      </c>
      <c r="K67" s="27">
        <v>0.32</v>
      </c>
      <c r="L67" s="74">
        <v>0.28000000000000003</v>
      </c>
      <c r="M67" s="27">
        <v>0.78</v>
      </c>
      <c r="N67" s="16">
        <v>0.1</v>
      </c>
      <c r="O67" s="81"/>
      <c r="S67" s="198" t="s">
        <v>51</v>
      </c>
      <c r="T67" s="198"/>
      <c r="U67" s="198">
        <v>1.23</v>
      </c>
      <c r="V67" s="198">
        <v>0.13</v>
      </c>
      <c r="W67" s="198">
        <v>0.32</v>
      </c>
      <c r="X67" s="198">
        <v>0.28000000000000003</v>
      </c>
      <c r="Y67" s="198">
        <v>0.78</v>
      </c>
      <c r="Z67" s="198">
        <v>0.1</v>
      </c>
    </row>
    <row r="68" spans="1:61">
      <c r="A68" s="149"/>
      <c r="B68" s="149"/>
      <c r="C68" s="149"/>
      <c r="D68" s="149"/>
      <c r="E68" s="147"/>
      <c r="F68" s="149"/>
      <c r="G68" s="189" t="s">
        <v>52</v>
      </c>
      <c r="H68" s="167"/>
      <c r="I68" s="74">
        <v>8.49</v>
      </c>
      <c r="J68" s="27">
        <v>4.04</v>
      </c>
      <c r="K68" s="27">
        <v>1.57</v>
      </c>
      <c r="L68" s="74">
        <v>8.1199999999999992</v>
      </c>
      <c r="M68" s="27">
        <v>7.08</v>
      </c>
      <c r="N68" s="16">
        <v>2.21</v>
      </c>
      <c r="O68" s="81"/>
      <c r="S68" t="s">
        <v>52</v>
      </c>
      <c r="U68">
        <v>8.49</v>
      </c>
      <c r="V68">
        <v>4.04</v>
      </c>
      <c r="W68">
        <v>1.57</v>
      </c>
      <c r="X68">
        <v>8.1199999999999992</v>
      </c>
      <c r="Y68">
        <v>7.08</v>
      </c>
      <c r="Z68">
        <v>2.21</v>
      </c>
    </row>
    <row r="69" spans="1:61">
      <c r="A69" s="149" t="s">
        <v>167</v>
      </c>
      <c r="B69" s="149"/>
      <c r="C69" s="149"/>
      <c r="D69" s="149"/>
      <c r="E69" s="147" t="s">
        <v>6</v>
      </c>
      <c r="F69" s="149"/>
      <c r="G69" s="189" t="s">
        <v>53</v>
      </c>
      <c r="H69" s="167"/>
      <c r="I69" s="74">
        <v>1.03</v>
      </c>
      <c r="J69" s="27">
        <v>0.46</v>
      </c>
      <c r="K69" s="27">
        <v>0.25</v>
      </c>
      <c r="L69" s="74">
        <v>1.36</v>
      </c>
      <c r="M69" s="27">
        <v>1</v>
      </c>
      <c r="N69" s="16">
        <v>0.32</v>
      </c>
      <c r="O69" s="81"/>
      <c r="S69" s="198" t="s">
        <v>53</v>
      </c>
      <c r="T69" s="198"/>
      <c r="U69" s="198">
        <v>1.03</v>
      </c>
      <c r="V69" s="198">
        <v>0.46</v>
      </c>
      <c r="W69" s="198">
        <v>0.25</v>
      </c>
      <c r="X69" s="198">
        <v>1.36</v>
      </c>
      <c r="Y69" s="198">
        <v>1</v>
      </c>
      <c r="Z69" s="198">
        <v>0.32</v>
      </c>
    </row>
    <row r="70" spans="1:61">
      <c r="A70" s="150"/>
      <c r="B70" s="150"/>
      <c r="C70" s="150"/>
      <c r="D70" s="150"/>
      <c r="E70" s="148"/>
      <c r="F70" s="150"/>
      <c r="G70" s="189" t="s">
        <v>54</v>
      </c>
      <c r="H70" s="167"/>
      <c r="I70" s="74">
        <v>2.38</v>
      </c>
      <c r="J70" s="27">
        <v>1.04</v>
      </c>
      <c r="K70" s="27">
        <v>0.53</v>
      </c>
      <c r="L70" s="74">
        <v>3.17</v>
      </c>
      <c r="M70" s="27">
        <v>2.2599999999999998</v>
      </c>
      <c r="N70" s="16">
        <v>0.69</v>
      </c>
      <c r="O70" s="81"/>
      <c r="S70" t="s">
        <v>54</v>
      </c>
      <c r="U70">
        <v>2.38</v>
      </c>
      <c r="V70">
        <v>1.04</v>
      </c>
      <c r="W70">
        <v>0.53</v>
      </c>
      <c r="X70">
        <v>3.17</v>
      </c>
      <c r="Y70">
        <v>2.2599999999999998</v>
      </c>
      <c r="Z70">
        <v>0.69</v>
      </c>
      <c r="AX70" t="s">
        <v>6</v>
      </c>
    </row>
    <row r="71" spans="1:61">
      <c r="A71" s="149" t="s">
        <v>6</v>
      </c>
      <c r="B71" s="149"/>
      <c r="C71" s="149"/>
      <c r="D71" s="149"/>
      <c r="E71" s="147"/>
      <c r="F71" s="149"/>
      <c r="G71" s="189" t="s">
        <v>55</v>
      </c>
      <c r="H71" s="167"/>
      <c r="I71" s="74">
        <v>0.89</v>
      </c>
      <c r="J71" s="27">
        <v>0.37</v>
      </c>
      <c r="K71" s="27">
        <v>0.17</v>
      </c>
      <c r="L71" s="74">
        <v>0.64</v>
      </c>
      <c r="M71" s="27">
        <v>0.66</v>
      </c>
      <c r="N71" s="16">
        <v>0.14000000000000001</v>
      </c>
      <c r="O71" s="81"/>
      <c r="S71" t="s">
        <v>55</v>
      </c>
      <c r="U71">
        <v>0.89</v>
      </c>
      <c r="V71">
        <v>0.37</v>
      </c>
      <c r="W71">
        <v>0.17</v>
      </c>
      <c r="X71">
        <v>0.64</v>
      </c>
      <c r="Y71">
        <v>0.66</v>
      </c>
      <c r="Z71">
        <v>0.14000000000000001</v>
      </c>
      <c r="AB71" t="s">
        <v>6</v>
      </c>
    </row>
    <row r="72" spans="1:61" ht="12.75" customHeight="1">
      <c r="A72" s="150"/>
      <c r="B72" s="150"/>
      <c r="C72" s="150"/>
      <c r="D72" s="150"/>
      <c r="E72" s="148"/>
      <c r="F72" s="150"/>
      <c r="G72" s="189" t="s">
        <v>56</v>
      </c>
      <c r="H72" s="167"/>
      <c r="I72" s="74">
        <v>0.37</v>
      </c>
      <c r="J72" s="27">
        <v>0.11</v>
      </c>
      <c r="K72" s="27">
        <v>0.61</v>
      </c>
      <c r="L72" s="74">
        <v>3.69</v>
      </c>
      <c r="M72" s="27">
        <v>2.83</v>
      </c>
      <c r="N72" s="16">
        <v>0.15</v>
      </c>
      <c r="O72" s="81"/>
      <c r="S72" t="s">
        <v>56</v>
      </c>
      <c r="U72">
        <v>0.37</v>
      </c>
      <c r="V72">
        <v>0.11</v>
      </c>
      <c r="W72">
        <v>0.61</v>
      </c>
      <c r="X72">
        <v>3.69</v>
      </c>
      <c r="Y72">
        <v>2.83</v>
      </c>
      <c r="Z72">
        <v>0.15</v>
      </c>
      <c r="BB72" t="s">
        <v>6</v>
      </c>
    </row>
    <row r="73" spans="1:61">
      <c r="A73" s="149" t="s">
        <v>168</v>
      </c>
      <c r="B73" s="149"/>
      <c r="C73" s="149"/>
      <c r="D73" s="149"/>
      <c r="E73" s="147" t="s">
        <v>6</v>
      </c>
      <c r="F73" s="149"/>
      <c r="G73" s="189" t="s">
        <v>120</v>
      </c>
      <c r="H73" s="167"/>
      <c r="I73" s="74">
        <f t="shared" ref="I73:N73" si="4">SUM(I71:I72)</f>
        <v>1.26</v>
      </c>
      <c r="J73" s="27">
        <f t="shared" si="4"/>
        <v>0.48</v>
      </c>
      <c r="K73" s="27">
        <f t="shared" si="4"/>
        <v>0.78</v>
      </c>
      <c r="L73" s="74">
        <f t="shared" si="4"/>
        <v>4.33</v>
      </c>
      <c r="M73" s="27">
        <f t="shared" si="4"/>
        <v>3.49</v>
      </c>
      <c r="N73" s="16">
        <f t="shared" si="4"/>
        <v>0.29000000000000004</v>
      </c>
      <c r="O73" s="81"/>
      <c r="S73" s="198" t="s">
        <v>120</v>
      </c>
      <c r="T73" s="198"/>
      <c r="U73" s="198">
        <v>1.26</v>
      </c>
      <c r="V73" s="198">
        <v>0.48</v>
      </c>
      <c r="W73" s="198">
        <v>0.78</v>
      </c>
      <c r="X73" s="198">
        <v>4.33</v>
      </c>
      <c r="Y73" s="198">
        <v>3.49</v>
      </c>
      <c r="Z73" s="198">
        <v>0.28999999999999998</v>
      </c>
      <c r="AC73" t="s">
        <v>6</v>
      </c>
      <c r="AW73" t="s">
        <v>6</v>
      </c>
      <c r="AX73" t="s">
        <v>6</v>
      </c>
    </row>
    <row r="74" spans="1:61">
      <c r="A74" s="150"/>
      <c r="B74" s="150"/>
      <c r="C74" s="150"/>
      <c r="D74" s="150"/>
      <c r="E74" s="150"/>
      <c r="F74" s="150"/>
      <c r="G74" s="192" t="s">
        <v>195</v>
      </c>
      <c r="H74" s="22" t="s">
        <v>6</v>
      </c>
      <c r="I74" s="191">
        <f t="shared" ref="I74:N74" si="5">+I64+I73</f>
        <v>8.52</v>
      </c>
      <c r="J74" s="191">
        <f t="shared" si="5"/>
        <v>4.3900000000000006</v>
      </c>
      <c r="K74" s="191">
        <f t="shared" si="5"/>
        <v>2.0300000000000002</v>
      </c>
      <c r="L74" s="191">
        <f t="shared" si="5"/>
        <v>12.17</v>
      </c>
      <c r="M74" s="191">
        <f t="shared" si="5"/>
        <v>9.7899999999999991</v>
      </c>
      <c r="N74" s="191">
        <f t="shared" si="5"/>
        <v>2.4</v>
      </c>
      <c r="O74" s="81"/>
      <c r="S74" s="198" t="s">
        <v>195</v>
      </c>
      <c r="T74" s="198" t="s">
        <v>6</v>
      </c>
      <c r="U74" s="198">
        <v>8.52</v>
      </c>
      <c r="V74" s="198">
        <v>4.3899999999999997</v>
      </c>
      <c r="W74" s="198">
        <v>2.0299999999999998</v>
      </c>
      <c r="X74" s="198">
        <v>12.17</v>
      </c>
      <c r="Y74" s="198">
        <v>9.7899999999999991</v>
      </c>
      <c r="Z74" s="198">
        <v>2.4</v>
      </c>
      <c r="AP74" t="s">
        <v>6</v>
      </c>
      <c r="AZ74" t="s">
        <v>6</v>
      </c>
    </row>
    <row r="75" spans="1:61">
      <c r="A75" s="150"/>
      <c r="B75" s="150"/>
      <c r="C75" s="150"/>
      <c r="D75" s="150"/>
      <c r="E75" s="150"/>
      <c r="F75" s="150"/>
      <c r="G75" s="18" t="s">
        <v>57</v>
      </c>
      <c r="H75" s="22" t="s">
        <v>6</v>
      </c>
      <c r="I75" s="77"/>
      <c r="J75" s="78"/>
      <c r="K75" s="78"/>
      <c r="L75" s="77"/>
      <c r="M75" s="78"/>
      <c r="N75" s="79"/>
      <c r="O75" s="81"/>
    </row>
    <row r="76" spans="1:61">
      <c r="A76" s="147" t="s">
        <v>129</v>
      </c>
      <c r="B76" s="148"/>
      <c r="C76" s="147" t="s">
        <v>164</v>
      </c>
      <c r="D76" s="248" t="s">
        <v>167</v>
      </c>
      <c r="E76" s="147" t="s">
        <v>168</v>
      </c>
      <c r="F76" s="147" t="s">
        <v>172</v>
      </c>
      <c r="G76" s="28" t="s">
        <v>58</v>
      </c>
      <c r="H76" s="164"/>
      <c r="I76" s="46">
        <v>2.58</v>
      </c>
      <c r="J76" s="47">
        <v>1.52</v>
      </c>
      <c r="K76" s="47">
        <v>2.63</v>
      </c>
      <c r="L76" s="46">
        <v>2.85</v>
      </c>
      <c r="M76" s="47">
        <v>2.06</v>
      </c>
      <c r="N76" s="48">
        <v>1.95</v>
      </c>
      <c r="O76" s="81"/>
      <c r="Q76" t="s">
        <v>6</v>
      </c>
      <c r="T76" t="s">
        <v>6</v>
      </c>
      <c r="U76" s="5" t="s">
        <v>12</v>
      </c>
      <c r="V76" s="5" t="s">
        <v>11</v>
      </c>
      <c r="W76" s="5" t="s">
        <v>13</v>
      </c>
      <c r="X76" s="5" t="s">
        <v>15</v>
      </c>
      <c r="Y76" s="5" t="s">
        <v>16</v>
      </c>
      <c r="Z76" s="5" t="s">
        <v>14</v>
      </c>
      <c r="BI76" t="s">
        <v>6</v>
      </c>
    </row>
    <row r="77" spans="1:61">
      <c r="A77" s="150"/>
      <c r="B77" s="150"/>
      <c r="C77" s="150"/>
      <c r="D77" s="150"/>
      <c r="E77" s="150"/>
      <c r="F77" s="150"/>
      <c r="G77" s="9" t="s">
        <v>6</v>
      </c>
      <c r="H77" s="22"/>
      <c r="I77" s="25"/>
      <c r="J77" s="10"/>
      <c r="K77" s="10"/>
      <c r="L77" s="25"/>
      <c r="M77" s="10"/>
      <c r="N77" s="11"/>
      <c r="O77" s="81"/>
      <c r="R77" t="s">
        <v>204</v>
      </c>
      <c r="S77" s="207" t="s">
        <v>48</v>
      </c>
      <c r="T77" s="207"/>
      <c r="U77" s="207">
        <v>7.26</v>
      </c>
      <c r="V77" s="207">
        <v>3.91</v>
      </c>
      <c r="W77" s="207">
        <v>1.25</v>
      </c>
      <c r="X77" s="207">
        <v>7.84</v>
      </c>
      <c r="Y77" s="207">
        <v>6.3</v>
      </c>
      <c r="Z77" s="207">
        <v>2.11</v>
      </c>
      <c r="AB77" t="s">
        <v>6</v>
      </c>
      <c r="AC77" s="211" t="s">
        <v>211</v>
      </c>
      <c r="AD77" s="211" t="s">
        <v>210</v>
      </c>
      <c r="AE77" s="211" t="s">
        <v>211</v>
      </c>
      <c r="AF77" s="211" t="s">
        <v>212</v>
      </c>
      <c r="AG77" s="211" t="s">
        <v>211</v>
      </c>
      <c r="AH77" s="211" t="s">
        <v>213</v>
      </c>
      <c r="AI77" s="211" t="s">
        <v>211</v>
      </c>
      <c r="AJ77" s="211" t="s">
        <v>214</v>
      </c>
      <c r="AK77" s="211" t="s">
        <v>211</v>
      </c>
      <c r="AL77" s="211" t="s">
        <v>215</v>
      </c>
      <c r="AM77" s="211" t="s">
        <v>211</v>
      </c>
      <c r="AN77" s="211" t="s">
        <v>216</v>
      </c>
      <c r="AO77" s="211" t="s">
        <v>211</v>
      </c>
      <c r="AP77" s="211" t="s">
        <v>217</v>
      </c>
      <c r="AQ77" s="211" t="s">
        <v>211</v>
      </c>
      <c r="AR77" s="211" t="s">
        <v>218</v>
      </c>
      <c r="AS77" s="211" t="s">
        <v>211</v>
      </c>
      <c r="AT77" s="211" t="s">
        <v>219</v>
      </c>
      <c r="AU77" s="211" t="s">
        <v>211</v>
      </c>
      <c r="AV77" s="211" t="s">
        <v>220</v>
      </c>
      <c r="AW77" s="211" t="s">
        <v>211</v>
      </c>
      <c r="AX77" s="211" t="s">
        <v>221</v>
      </c>
      <c r="AY77" s="211" t="s">
        <v>211</v>
      </c>
      <c r="AZ77" s="211" t="s">
        <v>222</v>
      </c>
      <c r="BA77" s="211" t="s">
        <v>211</v>
      </c>
      <c r="BB77" s="211" t="s">
        <v>223</v>
      </c>
      <c r="BC77" s="211" t="s">
        <v>211</v>
      </c>
      <c r="BD77" s="211" t="s">
        <v>224</v>
      </c>
      <c r="BF77" s="208"/>
    </row>
    <row r="78" spans="1:61">
      <c r="A78" s="150"/>
      <c r="B78" s="150"/>
      <c r="C78" s="150"/>
      <c r="D78" s="150"/>
      <c r="E78" s="150"/>
      <c r="F78" s="150"/>
      <c r="G78" s="18" t="s">
        <v>78</v>
      </c>
      <c r="H78" s="22" t="s">
        <v>6</v>
      </c>
      <c r="I78" s="25"/>
      <c r="J78" s="10" t="s">
        <v>6</v>
      </c>
      <c r="K78" s="10"/>
      <c r="L78" s="25"/>
      <c r="M78" s="10"/>
      <c r="N78" s="11"/>
      <c r="O78" s="81"/>
      <c r="P78" t="s">
        <v>6</v>
      </c>
      <c r="R78" t="s">
        <v>205</v>
      </c>
      <c r="S78" s="207" t="s">
        <v>53</v>
      </c>
      <c r="T78" s="207"/>
      <c r="U78" s="207">
        <v>1.03</v>
      </c>
      <c r="V78" s="207">
        <v>0.46</v>
      </c>
      <c r="W78" s="207">
        <v>0.25</v>
      </c>
      <c r="X78" s="207">
        <v>1.36</v>
      </c>
      <c r="Y78" s="207">
        <v>1</v>
      </c>
      <c r="Z78" s="207">
        <v>0.32</v>
      </c>
      <c r="AB78" s="208" t="s">
        <v>12</v>
      </c>
      <c r="AC78" s="209">
        <v>7.26</v>
      </c>
      <c r="AD78" s="202">
        <v>0.21590000000000001</v>
      </c>
      <c r="AE78" s="209">
        <v>7.26</v>
      </c>
      <c r="AF78" s="206">
        <v>5184</v>
      </c>
      <c r="AG78" s="209">
        <v>7.26</v>
      </c>
      <c r="AH78" s="209">
        <v>12495</v>
      </c>
      <c r="AI78" s="209">
        <v>7.26</v>
      </c>
      <c r="AJ78" s="209">
        <v>17679</v>
      </c>
      <c r="AK78" s="209">
        <v>7.26</v>
      </c>
      <c r="AL78" s="209">
        <v>42978</v>
      </c>
      <c r="AM78" s="209">
        <v>7.26</v>
      </c>
      <c r="AN78" s="209">
        <v>35</v>
      </c>
      <c r="AO78" s="209">
        <v>7.26</v>
      </c>
      <c r="AP78" s="209">
        <v>1132</v>
      </c>
      <c r="AQ78" s="209">
        <v>7.26</v>
      </c>
      <c r="AR78" s="209">
        <v>624.1</v>
      </c>
      <c r="AS78" s="209">
        <v>7.26</v>
      </c>
      <c r="AT78" s="209">
        <v>1756.1</v>
      </c>
      <c r="AU78" s="209">
        <v>7.26</v>
      </c>
      <c r="AV78" s="209">
        <v>28.6</v>
      </c>
      <c r="AW78" s="209">
        <v>7.26</v>
      </c>
      <c r="AX78" s="209">
        <v>153</v>
      </c>
      <c r="AY78" s="209">
        <v>7.26</v>
      </c>
      <c r="AZ78" s="209">
        <v>916</v>
      </c>
      <c r="BA78" s="209">
        <v>7.26</v>
      </c>
      <c r="BB78" s="209">
        <v>1002</v>
      </c>
      <c r="BC78" s="209">
        <v>7.26</v>
      </c>
      <c r="BD78" s="209">
        <v>98</v>
      </c>
      <c r="BF78" s="216"/>
    </row>
    <row r="79" spans="1:61">
      <c r="A79" s="147" t="s">
        <v>129</v>
      </c>
      <c r="B79" s="147"/>
      <c r="C79" s="147" t="s">
        <v>164</v>
      </c>
      <c r="D79" s="147" t="s">
        <v>167</v>
      </c>
      <c r="E79" s="147" t="s">
        <v>168</v>
      </c>
      <c r="F79" s="147"/>
      <c r="G79" s="179" t="s">
        <v>77</v>
      </c>
      <c r="H79" s="164"/>
      <c r="I79" s="173">
        <v>35.58</v>
      </c>
      <c r="J79" s="172">
        <v>17.021276595744681</v>
      </c>
      <c r="K79" s="75">
        <v>37.209302325581397</v>
      </c>
      <c r="L79" s="173">
        <v>1257.6923076923076</v>
      </c>
      <c r="M79" s="75">
        <v>603.67097212780425</v>
      </c>
      <c r="N79" s="76">
        <v>65.714285714285722</v>
      </c>
      <c r="O79" s="81"/>
      <c r="R79" t="s">
        <v>206</v>
      </c>
      <c r="S79" s="207" t="s">
        <v>120</v>
      </c>
      <c r="T79" s="207"/>
      <c r="U79" s="207">
        <v>1.26</v>
      </c>
      <c r="V79" s="207">
        <v>0.48</v>
      </c>
      <c r="W79" s="207">
        <v>0.78</v>
      </c>
      <c r="X79" s="207">
        <v>4.33</v>
      </c>
      <c r="Y79" s="207">
        <v>3.49</v>
      </c>
      <c r="Z79" s="207">
        <v>0.28999999999999998</v>
      </c>
      <c r="AB79" s="208" t="s">
        <v>11</v>
      </c>
      <c r="AC79" s="207">
        <v>3.01</v>
      </c>
      <c r="AD79" s="202">
        <v>0.1845</v>
      </c>
      <c r="AE79" s="207">
        <v>3.01</v>
      </c>
      <c r="AF79" s="206">
        <v>10081</v>
      </c>
      <c r="AG79" s="207">
        <v>3.01</v>
      </c>
      <c r="AH79" s="207">
        <v>4609</v>
      </c>
      <c r="AI79" s="207">
        <v>3.01</v>
      </c>
      <c r="AJ79" s="207">
        <v>14690</v>
      </c>
      <c r="AK79" s="207">
        <v>3.01</v>
      </c>
      <c r="AL79" s="207">
        <v>41000</v>
      </c>
      <c r="AM79" s="207">
        <v>3.01</v>
      </c>
      <c r="AN79" s="207">
        <v>33</v>
      </c>
      <c r="AO79" s="207">
        <v>3.01</v>
      </c>
      <c r="AP79" s="207">
        <v>1601.5</v>
      </c>
      <c r="AQ79" s="207">
        <v>3.01</v>
      </c>
      <c r="AR79" s="207">
        <v>920.2</v>
      </c>
      <c r="AS79" s="207">
        <v>3.01</v>
      </c>
      <c r="AT79" s="207">
        <v>2521.6999999999998</v>
      </c>
      <c r="AU79" s="207">
        <v>3.01</v>
      </c>
      <c r="AV79" s="207">
        <v>51.1</v>
      </c>
      <c r="AW79" s="207">
        <v>3.01</v>
      </c>
      <c r="AX79" s="207">
        <v>320</v>
      </c>
      <c r="AY79" s="207">
        <v>3.01</v>
      </c>
      <c r="AZ79" s="207">
        <v>485</v>
      </c>
      <c r="BA79" s="207">
        <v>3.01</v>
      </c>
      <c r="BB79" s="207">
        <v>1101</v>
      </c>
      <c r="BC79" s="207">
        <v>3.01</v>
      </c>
      <c r="BD79" s="207">
        <v>0</v>
      </c>
      <c r="BF79" s="216"/>
    </row>
    <row r="80" spans="1:61">
      <c r="A80" s="147" t="s">
        <v>129</v>
      </c>
      <c r="B80" s="147"/>
      <c r="C80" s="147" t="s">
        <v>164</v>
      </c>
      <c r="D80" s="147" t="s">
        <v>167</v>
      </c>
      <c r="E80" s="147" t="s">
        <v>168</v>
      </c>
      <c r="F80" s="147"/>
      <c r="G80" s="179" t="s">
        <v>79</v>
      </c>
      <c r="H80" s="164"/>
      <c r="I80" s="49">
        <f>8/I9</f>
        <v>14.285714285714285</v>
      </c>
      <c r="J80" s="50">
        <f>2/J9</f>
        <v>4.3478260869565215</v>
      </c>
      <c r="K80" s="50">
        <f>4/K9</f>
        <v>9.3023255813953494</v>
      </c>
      <c r="L80" s="49">
        <f>4/L9</f>
        <v>7.6923076923076916</v>
      </c>
      <c r="M80" s="50">
        <f>11/M9</f>
        <v>35.483870967741936</v>
      </c>
      <c r="N80" s="51">
        <f>3/N9</f>
        <v>8.5714285714285712</v>
      </c>
      <c r="O80" s="177" t="s">
        <v>6</v>
      </c>
      <c r="P80" t="s">
        <v>6</v>
      </c>
      <c r="R80" t="s">
        <v>184</v>
      </c>
      <c r="S80" s="207" t="s">
        <v>195</v>
      </c>
      <c r="T80" s="207" t="s">
        <v>6</v>
      </c>
      <c r="U80" s="207">
        <v>8.52</v>
      </c>
      <c r="V80" s="207">
        <v>4.3899999999999997</v>
      </c>
      <c r="W80" s="207">
        <v>2.0299999999999998</v>
      </c>
      <c r="X80" s="207">
        <v>12.17</v>
      </c>
      <c r="Y80" s="207">
        <v>9.7899999999999991</v>
      </c>
      <c r="Z80" s="207">
        <v>2.4</v>
      </c>
      <c r="AB80" s="208" t="s">
        <v>13</v>
      </c>
      <c r="AC80" s="207">
        <v>1.25</v>
      </c>
      <c r="AD80" s="202">
        <v>0.18790000000000001</v>
      </c>
      <c r="AE80" s="207">
        <v>1.25</v>
      </c>
      <c r="AF80" s="206">
        <v>3069</v>
      </c>
      <c r="AG80" s="207">
        <v>1.25</v>
      </c>
      <c r="AH80" s="207">
        <v>3196</v>
      </c>
      <c r="AI80" s="207">
        <v>1.25</v>
      </c>
      <c r="AJ80" s="207">
        <v>6265</v>
      </c>
      <c r="AK80" s="207">
        <v>1.25</v>
      </c>
      <c r="AL80" s="207">
        <v>15600</v>
      </c>
      <c r="AM80" s="207">
        <v>1.25</v>
      </c>
      <c r="AN80" s="207">
        <v>38</v>
      </c>
      <c r="AO80" s="207">
        <v>1.25</v>
      </c>
      <c r="AP80" s="207">
        <v>572.79999999999995</v>
      </c>
      <c r="AQ80" s="207">
        <v>1.25</v>
      </c>
      <c r="AR80" s="207">
        <v>1582.8</v>
      </c>
      <c r="AS80" s="207">
        <v>1.25</v>
      </c>
      <c r="AT80" s="207">
        <v>2155.6</v>
      </c>
      <c r="AU80" s="207">
        <v>1.25</v>
      </c>
      <c r="AV80" s="207">
        <v>39.5</v>
      </c>
      <c r="AW80" s="207">
        <v>1.25</v>
      </c>
      <c r="AX80" s="207">
        <v>144</v>
      </c>
      <c r="AY80" s="207">
        <v>1.25</v>
      </c>
      <c r="AZ80" s="207">
        <v>353</v>
      </c>
      <c r="BA80" s="207">
        <v>1.25</v>
      </c>
      <c r="BB80" s="207">
        <v>703</v>
      </c>
      <c r="BC80" s="207">
        <v>1.25</v>
      </c>
      <c r="BD80" s="207">
        <v>131</v>
      </c>
      <c r="BF80" s="216"/>
    </row>
    <row r="81" spans="1:64">
      <c r="A81" s="148"/>
      <c r="B81" s="148"/>
      <c r="C81" s="148"/>
      <c r="D81" s="148"/>
      <c r="E81" s="148"/>
      <c r="F81" s="148"/>
      <c r="G81" s="179" t="s">
        <v>80</v>
      </c>
      <c r="H81" s="168"/>
      <c r="I81" s="49">
        <f>8/I9</f>
        <v>14.285714285714285</v>
      </c>
      <c r="J81" s="50">
        <f>2/J9</f>
        <v>4.3478260869565215</v>
      </c>
      <c r="K81" s="50">
        <f>4/K9</f>
        <v>9.3023255813953494</v>
      </c>
      <c r="L81" s="49">
        <f>4/L9</f>
        <v>7.6923076923076916</v>
      </c>
      <c r="M81" s="50">
        <f>1/M9</f>
        <v>3.2258064516129035</v>
      </c>
      <c r="N81" s="51">
        <f>1/N9</f>
        <v>2.8571428571428572</v>
      </c>
      <c r="O81" s="81"/>
      <c r="S81" t="s">
        <v>6</v>
      </c>
      <c r="AB81" s="208" t="s">
        <v>15</v>
      </c>
      <c r="AC81" s="207">
        <v>7.84</v>
      </c>
      <c r="AD81" s="202">
        <v>0.2266</v>
      </c>
      <c r="AE81" s="207">
        <v>7.84</v>
      </c>
      <c r="AF81" s="206">
        <v>3476</v>
      </c>
      <c r="AG81" s="207">
        <v>7.84</v>
      </c>
      <c r="AH81" s="207">
        <v>3806</v>
      </c>
      <c r="AI81" s="207">
        <v>7.84</v>
      </c>
      <c r="AJ81" s="207">
        <v>7282</v>
      </c>
      <c r="AK81" s="207">
        <v>7.84</v>
      </c>
      <c r="AL81" s="207">
        <v>11858</v>
      </c>
      <c r="AM81" s="207">
        <v>7.84</v>
      </c>
      <c r="AN81" s="207">
        <v>26</v>
      </c>
      <c r="AO81" s="207">
        <v>7.84</v>
      </c>
      <c r="AP81" s="207">
        <v>3015</v>
      </c>
      <c r="AQ81" s="207">
        <v>7.84</v>
      </c>
      <c r="AR81" s="207">
        <v>1773.1</v>
      </c>
      <c r="AS81" s="207">
        <v>7.84</v>
      </c>
      <c r="AT81" s="207">
        <v>4788.1000000000004</v>
      </c>
      <c r="AU81" s="207">
        <v>7.84</v>
      </c>
      <c r="AV81" s="207">
        <v>53.8</v>
      </c>
      <c r="AW81" s="207">
        <v>7.84</v>
      </c>
      <c r="AX81" s="207">
        <v>308</v>
      </c>
      <c r="AY81" s="207">
        <v>7.84</v>
      </c>
      <c r="AZ81" s="207">
        <v>145</v>
      </c>
      <c r="BA81" s="207">
        <v>7.84</v>
      </c>
      <c r="BB81" s="207">
        <v>499</v>
      </c>
      <c r="BC81" s="207">
        <v>7.84</v>
      </c>
      <c r="BD81" s="207">
        <v>86</v>
      </c>
      <c r="BF81" s="216"/>
    </row>
    <row r="82" spans="1:64">
      <c r="A82" s="147" t="s">
        <v>6</v>
      </c>
      <c r="B82" s="147"/>
      <c r="C82" s="147" t="s">
        <v>6</v>
      </c>
      <c r="D82" s="147"/>
      <c r="E82" s="147"/>
      <c r="F82" s="147"/>
      <c r="G82" s="179" t="s">
        <v>81</v>
      </c>
      <c r="H82" s="168"/>
      <c r="I82" s="52" t="s">
        <v>83</v>
      </c>
      <c r="J82" s="53" t="s">
        <v>82</v>
      </c>
      <c r="K82" s="53" t="s">
        <v>82</v>
      </c>
      <c r="L82" s="52" t="s">
        <v>84</v>
      </c>
      <c r="M82" s="53" t="s">
        <v>83</v>
      </c>
      <c r="N82" s="54" t="s">
        <v>82</v>
      </c>
      <c r="O82" s="81" t="s">
        <v>6</v>
      </c>
      <c r="P82" t="s">
        <v>6</v>
      </c>
      <c r="S82" t="s">
        <v>6</v>
      </c>
      <c r="U82" s="5" t="s">
        <v>12</v>
      </c>
      <c r="V82" s="5" t="s">
        <v>11</v>
      </c>
      <c r="W82" s="5" t="s">
        <v>13</v>
      </c>
      <c r="X82" s="5" t="s">
        <v>15</v>
      </c>
      <c r="Y82" s="5" t="s">
        <v>16</v>
      </c>
      <c r="Z82" s="5" t="s">
        <v>14</v>
      </c>
      <c r="AB82" s="210" t="s">
        <v>16</v>
      </c>
      <c r="AC82" s="207">
        <v>6.3</v>
      </c>
      <c r="AD82" s="202">
        <v>0.223</v>
      </c>
      <c r="AE82" s="207">
        <v>6.3</v>
      </c>
      <c r="AF82" s="206">
        <v>2742</v>
      </c>
      <c r="AG82" s="207">
        <v>6.3</v>
      </c>
      <c r="AH82" s="207">
        <v>4643</v>
      </c>
      <c r="AI82" s="207">
        <v>6.3</v>
      </c>
      <c r="AJ82" s="207">
        <v>7385</v>
      </c>
      <c r="AK82" s="207">
        <v>6.3</v>
      </c>
      <c r="AL82" s="207">
        <v>9700</v>
      </c>
      <c r="AM82" s="207">
        <v>6.3</v>
      </c>
      <c r="AN82" s="207">
        <v>22</v>
      </c>
      <c r="AO82" s="207">
        <v>6.3</v>
      </c>
      <c r="AP82" s="207">
        <v>2597.4</v>
      </c>
      <c r="AQ82" s="207">
        <v>6.3</v>
      </c>
      <c r="AR82" s="207">
        <v>2603.3000000000002</v>
      </c>
      <c r="AS82" s="207">
        <v>6.3</v>
      </c>
      <c r="AT82" s="207">
        <v>5200.7</v>
      </c>
      <c r="AU82" s="207">
        <v>6.3</v>
      </c>
      <c r="AV82" s="207">
        <v>64.5</v>
      </c>
      <c r="AW82" s="207">
        <v>6.3</v>
      </c>
      <c r="AX82" s="207">
        <v>208</v>
      </c>
      <c r="AY82" s="207">
        <v>6.3</v>
      </c>
      <c r="AZ82" s="207">
        <v>74</v>
      </c>
      <c r="BA82" s="207">
        <v>6.3</v>
      </c>
      <c r="BB82" s="207">
        <v>455</v>
      </c>
      <c r="BC82" s="207">
        <v>6.3</v>
      </c>
      <c r="BD82" s="207">
        <v>60</v>
      </c>
      <c r="BF82" s="216"/>
      <c r="BI82" t="s">
        <v>6</v>
      </c>
    </row>
    <row r="83" spans="1:64">
      <c r="A83" s="148"/>
      <c r="B83" s="148"/>
      <c r="C83" s="148"/>
      <c r="D83" s="148"/>
      <c r="E83" s="148"/>
      <c r="F83" s="148"/>
      <c r="G83" s="19"/>
      <c r="H83" s="22"/>
      <c r="I83" s="22"/>
      <c r="J83" s="7"/>
      <c r="K83" s="7"/>
      <c r="L83" s="22"/>
      <c r="M83" s="7"/>
      <c r="N83" s="8"/>
      <c r="O83" s="81"/>
      <c r="R83">
        <v>1</v>
      </c>
      <c r="S83" s="200" t="s">
        <v>183</v>
      </c>
      <c r="T83" s="201"/>
      <c r="U83" s="202">
        <v>0.21590000000000001</v>
      </c>
      <c r="V83" s="202">
        <v>0.1845</v>
      </c>
      <c r="W83" s="202">
        <v>0.18790000000000001</v>
      </c>
      <c r="X83" s="202">
        <v>0.2266</v>
      </c>
      <c r="Y83" s="202">
        <v>0.223</v>
      </c>
      <c r="Z83" s="202">
        <v>0.1157</v>
      </c>
      <c r="AB83" s="208" t="s">
        <v>14</v>
      </c>
      <c r="AC83" s="207">
        <v>2.11</v>
      </c>
      <c r="AD83" s="202">
        <v>0.1157</v>
      </c>
      <c r="AE83" s="207">
        <v>2.11</v>
      </c>
      <c r="AF83" s="206">
        <v>3057</v>
      </c>
      <c r="AG83" s="207">
        <v>2.11</v>
      </c>
      <c r="AH83" s="207">
        <v>1682</v>
      </c>
      <c r="AI83" s="207">
        <v>2.11</v>
      </c>
      <c r="AJ83" s="207">
        <v>4739</v>
      </c>
      <c r="AK83" s="207">
        <v>2.11</v>
      </c>
      <c r="AL83" s="207">
        <v>20000</v>
      </c>
      <c r="AM83" s="207">
        <v>2.11</v>
      </c>
      <c r="AN83" s="207">
        <v>32</v>
      </c>
      <c r="AO83" s="207">
        <v>2.11</v>
      </c>
      <c r="AP83" s="207">
        <v>692.3</v>
      </c>
      <c r="AQ83" s="207">
        <v>2.11</v>
      </c>
      <c r="AR83" s="207">
        <v>1490.3</v>
      </c>
      <c r="AS83" s="207">
        <v>2.11</v>
      </c>
      <c r="AT83" s="207">
        <v>2182.6</v>
      </c>
      <c r="AU83" s="207">
        <v>2.11</v>
      </c>
      <c r="AV83" s="207">
        <v>60</v>
      </c>
      <c r="AW83" s="207">
        <v>2.11</v>
      </c>
      <c r="AX83" s="207">
        <v>179</v>
      </c>
      <c r="AY83" s="207">
        <v>2.11</v>
      </c>
      <c r="AZ83" s="207">
        <v>29</v>
      </c>
      <c r="BA83" s="207">
        <v>2.11</v>
      </c>
      <c r="BB83" s="207">
        <v>264</v>
      </c>
      <c r="BC83" s="207">
        <v>2.11</v>
      </c>
      <c r="BD83" s="207">
        <v>70</v>
      </c>
      <c r="BF83" s="216"/>
      <c r="BG83" t="s">
        <v>6</v>
      </c>
      <c r="BK83" t="s">
        <v>6</v>
      </c>
    </row>
    <row r="84" spans="1:64">
      <c r="A84" s="148"/>
      <c r="B84" s="148"/>
      <c r="C84" s="148"/>
      <c r="D84" s="148"/>
      <c r="E84" s="148"/>
      <c r="F84" s="148"/>
      <c r="G84" s="18" t="s">
        <v>59</v>
      </c>
      <c r="H84" s="22"/>
      <c r="I84" s="22"/>
      <c r="J84" s="7"/>
      <c r="K84" s="7"/>
      <c r="L84" s="22"/>
      <c r="M84" s="7"/>
      <c r="N84" s="8"/>
      <c r="O84" s="81"/>
      <c r="R84">
        <v>2</v>
      </c>
      <c r="S84" s="205" t="s">
        <v>66</v>
      </c>
      <c r="T84" s="203"/>
      <c r="U84" s="206">
        <v>5184</v>
      </c>
      <c r="V84" s="206">
        <v>10081</v>
      </c>
      <c r="W84" s="206">
        <v>3069</v>
      </c>
      <c r="X84" s="206">
        <v>3476</v>
      </c>
      <c r="Y84" s="206">
        <v>2742</v>
      </c>
      <c r="Z84" s="206">
        <v>3057</v>
      </c>
      <c r="AA84" t="s">
        <v>6</v>
      </c>
    </row>
    <row r="85" spans="1:64">
      <c r="A85" s="147" t="s">
        <v>129</v>
      </c>
      <c r="B85" s="147" t="s">
        <v>178</v>
      </c>
      <c r="C85" s="147" t="s">
        <v>164</v>
      </c>
      <c r="D85" s="147" t="s">
        <v>167</v>
      </c>
      <c r="E85" s="147" t="s">
        <v>168</v>
      </c>
      <c r="F85" s="147" t="s">
        <v>172</v>
      </c>
      <c r="G85" s="179" t="s">
        <v>66</v>
      </c>
      <c r="H85" s="33"/>
      <c r="I85" s="38">
        <v>5184</v>
      </c>
      <c r="J85" s="36">
        <v>10081</v>
      </c>
      <c r="K85" s="36">
        <v>3069</v>
      </c>
      <c r="L85" s="38">
        <v>3476</v>
      </c>
      <c r="M85" s="36">
        <v>2742</v>
      </c>
      <c r="N85" s="37">
        <v>3057</v>
      </c>
      <c r="O85" s="81" t="s">
        <v>6</v>
      </c>
      <c r="R85">
        <v>3</v>
      </c>
      <c r="S85" s="205" t="s">
        <v>67</v>
      </c>
      <c r="T85" s="203"/>
      <c r="U85" s="205">
        <v>12495</v>
      </c>
      <c r="V85" s="205">
        <v>4609</v>
      </c>
      <c r="W85" s="205">
        <v>3196</v>
      </c>
      <c r="X85" s="205">
        <v>3806</v>
      </c>
      <c r="Y85" s="205">
        <v>4643</v>
      </c>
      <c r="Z85" s="205">
        <v>1682</v>
      </c>
      <c r="AB85" t="s">
        <v>6</v>
      </c>
      <c r="AC85" s="211" t="s">
        <v>211</v>
      </c>
      <c r="AD85" s="215" t="s">
        <v>210</v>
      </c>
      <c r="AE85" s="211" t="s">
        <v>211</v>
      </c>
      <c r="AF85" s="215" t="s">
        <v>212</v>
      </c>
      <c r="AG85" s="211" t="s">
        <v>211</v>
      </c>
      <c r="AH85" s="215" t="s">
        <v>213</v>
      </c>
      <c r="AI85" s="211" t="s">
        <v>211</v>
      </c>
      <c r="AJ85" s="215" t="s">
        <v>214</v>
      </c>
      <c r="AK85" s="211" t="s">
        <v>211</v>
      </c>
      <c r="AL85" s="213" t="s">
        <v>215</v>
      </c>
      <c r="AM85" s="211" t="s">
        <v>211</v>
      </c>
      <c r="AN85" s="213" t="s">
        <v>216</v>
      </c>
      <c r="AO85" s="211" t="s">
        <v>211</v>
      </c>
      <c r="AP85" s="217" t="s">
        <v>217</v>
      </c>
      <c r="AQ85" s="211" t="s">
        <v>211</v>
      </c>
      <c r="AR85" s="215" t="s">
        <v>218</v>
      </c>
      <c r="AS85" s="211" t="s">
        <v>211</v>
      </c>
      <c r="AT85" s="215" t="s">
        <v>219</v>
      </c>
      <c r="AU85" s="211" t="s">
        <v>211</v>
      </c>
      <c r="AV85" s="215" t="s">
        <v>220</v>
      </c>
      <c r="AW85" s="211" t="s">
        <v>211</v>
      </c>
      <c r="AX85" s="215" t="s">
        <v>221</v>
      </c>
      <c r="AY85" s="211" t="s">
        <v>211</v>
      </c>
      <c r="AZ85" s="215" t="s">
        <v>222</v>
      </c>
      <c r="BA85" s="211" t="s">
        <v>211</v>
      </c>
      <c r="BB85" s="215" t="s">
        <v>223</v>
      </c>
      <c r="BC85" s="211" t="s">
        <v>211</v>
      </c>
      <c r="BD85" s="215" t="s">
        <v>224</v>
      </c>
      <c r="BE85" s="211" t="s">
        <v>211</v>
      </c>
      <c r="BF85" s="215" t="s">
        <v>231</v>
      </c>
      <c r="BG85" s="211" t="s">
        <v>211</v>
      </c>
      <c r="BH85" s="215" t="s">
        <v>234</v>
      </c>
      <c r="BI85" s="211" t="s">
        <v>211</v>
      </c>
      <c r="BJ85" s="208" t="s">
        <v>235</v>
      </c>
      <c r="BK85" s="211" t="s">
        <v>211</v>
      </c>
      <c r="BL85" s="208" t="s">
        <v>237</v>
      </c>
    </row>
    <row r="86" spans="1:64">
      <c r="A86" s="147" t="s">
        <v>129</v>
      </c>
      <c r="B86" s="147" t="s">
        <v>178</v>
      </c>
      <c r="C86" s="147" t="s">
        <v>164</v>
      </c>
      <c r="D86" s="147" t="s">
        <v>167</v>
      </c>
      <c r="E86" s="147" t="s">
        <v>168</v>
      </c>
      <c r="F86" s="147" t="s">
        <v>172</v>
      </c>
      <c r="G86" s="179" t="s">
        <v>67</v>
      </c>
      <c r="H86" s="33"/>
      <c r="I86" s="38">
        <v>12495</v>
      </c>
      <c r="J86" s="36">
        <v>4609</v>
      </c>
      <c r="K86" s="36">
        <v>3196</v>
      </c>
      <c r="L86" s="38">
        <v>3806</v>
      </c>
      <c r="M86" s="36">
        <v>4643</v>
      </c>
      <c r="N86" s="37">
        <v>1682</v>
      </c>
      <c r="O86" s="81" t="s">
        <v>6</v>
      </c>
      <c r="R86">
        <v>4</v>
      </c>
      <c r="S86" s="200" t="s">
        <v>74</v>
      </c>
      <c r="T86" s="203"/>
      <c r="U86" s="204">
        <v>17679</v>
      </c>
      <c r="V86" s="204">
        <v>14690</v>
      </c>
      <c r="W86" s="204">
        <v>6265</v>
      </c>
      <c r="X86" s="204">
        <v>7282</v>
      </c>
      <c r="Y86" s="204">
        <v>7385</v>
      </c>
      <c r="Z86" s="204">
        <v>4739</v>
      </c>
      <c r="AB86" s="208" t="s">
        <v>12</v>
      </c>
      <c r="AC86" s="209">
        <v>2</v>
      </c>
      <c r="AD86" s="212">
        <v>3</v>
      </c>
      <c r="AE86" s="209">
        <v>2</v>
      </c>
      <c r="AF86" s="206">
        <v>2</v>
      </c>
      <c r="AG86" s="209">
        <v>2</v>
      </c>
      <c r="AH86" s="200">
        <v>1</v>
      </c>
      <c r="AI86" s="209">
        <v>2</v>
      </c>
      <c r="AJ86" s="200">
        <v>1</v>
      </c>
      <c r="AK86" s="209">
        <v>2</v>
      </c>
      <c r="AL86" s="214">
        <v>6</v>
      </c>
      <c r="AM86" s="209">
        <v>2</v>
      </c>
      <c r="AN86" s="214">
        <v>5</v>
      </c>
      <c r="AO86" s="209">
        <v>2</v>
      </c>
      <c r="AP86" s="218">
        <v>4</v>
      </c>
      <c r="AQ86" s="209">
        <v>2</v>
      </c>
      <c r="AR86" s="200">
        <v>6</v>
      </c>
      <c r="AS86" s="209">
        <v>2</v>
      </c>
      <c r="AT86" s="200">
        <v>6</v>
      </c>
      <c r="AU86" s="209">
        <v>2</v>
      </c>
      <c r="AV86" s="200">
        <v>6</v>
      </c>
      <c r="AW86" s="209">
        <v>2</v>
      </c>
      <c r="AX86" s="200">
        <v>5</v>
      </c>
      <c r="AY86" s="209">
        <v>2</v>
      </c>
      <c r="AZ86" s="200">
        <v>1</v>
      </c>
      <c r="BA86" s="209">
        <v>2</v>
      </c>
      <c r="BB86" s="200">
        <v>2</v>
      </c>
      <c r="BC86" s="209">
        <v>2</v>
      </c>
      <c r="BD86" s="200">
        <v>2</v>
      </c>
      <c r="BE86" s="209">
        <v>2</v>
      </c>
      <c r="BF86" s="216">
        <v>1</v>
      </c>
      <c r="BG86" s="209">
        <v>2</v>
      </c>
      <c r="BH86" s="216">
        <v>6</v>
      </c>
      <c r="BI86" s="209">
        <v>2</v>
      </c>
      <c r="BJ86">
        <v>5</v>
      </c>
      <c r="BK86" s="209">
        <v>2</v>
      </c>
      <c r="BL86">
        <v>1</v>
      </c>
    </row>
    <row r="87" spans="1:64">
      <c r="A87" s="159" t="s">
        <v>6</v>
      </c>
      <c r="B87" s="149"/>
      <c r="C87" s="149"/>
      <c r="D87" s="149"/>
      <c r="E87" s="149"/>
      <c r="F87" s="149"/>
      <c r="G87" s="182" t="s">
        <v>74</v>
      </c>
      <c r="H87" s="33"/>
      <c r="I87" s="38">
        <v>17679</v>
      </c>
      <c r="J87" s="36">
        <v>14690</v>
      </c>
      <c r="K87" s="36">
        <v>6265</v>
      </c>
      <c r="L87" s="38">
        <v>7282</v>
      </c>
      <c r="M87" s="36">
        <v>7385</v>
      </c>
      <c r="N87" s="37">
        <v>4739</v>
      </c>
      <c r="O87" s="81" t="s">
        <v>6</v>
      </c>
      <c r="P87" t="s">
        <v>6</v>
      </c>
      <c r="R87">
        <v>5</v>
      </c>
      <c r="S87" t="s">
        <v>96</v>
      </c>
      <c r="U87">
        <v>42978</v>
      </c>
      <c r="V87">
        <v>41000</v>
      </c>
      <c r="W87">
        <v>15600</v>
      </c>
      <c r="X87">
        <v>11858</v>
      </c>
      <c r="Y87">
        <v>9700</v>
      </c>
      <c r="Z87">
        <v>20000</v>
      </c>
      <c r="AB87" s="208" t="s">
        <v>11</v>
      </c>
      <c r="AC87" s="207">
        <v>4</v>
      </c>
      <c r="AD87" s="212">
        <v>5</v>
      </c>
      <c r="AE87" s="207">
        <v>4</v>
      </c>
      <c r="AF87" s="206">
        <v>1</v>
      </c>
      <c r="AG87" s="207">
        <v>4</v>
      </c>
      <c r="AH87" s="216">
        <v>3</v>
      </c>
      <c r="AI87" s="207">
        <v>4</v>
      </c>
      <c r="AJ87" s="216">
        <v>2</v>
      </c>
      <c r="AK87" s="207">
        <v>4</v>
      </c>
      <c r="AL87" s="198">
        <v>5</v>
      </c>
      <c r="AM87" s="207">
        <v>4</v>
      </c>
      <c r="AN87" s="198">
        <v>4</v>
      </c>
      <c r="AO87" s="207">
        <v>4</v>
      </c>
      <c r="AP87" s="219">
        <v>3</v>
      </c>
      <c r="AQ87" s="207">
        <v>4</v>
      </c>
      <c r="AR87" s="216">
        <v>5</v>
      </c>
      <c r="AS87" s="207">
        <v>4</v>
      </c>
      <c r="AT87" s="216">
        <v>3</v>
      </c>
      <c r="AU87" s="207">
        <v>4</v>
      </c>
      <c r="AV87" s="216">
        <v>4</v>
      </c>
      <c r="AW87" s="207">
        <v>4</v>
      </c>
      <c r="AX87" s="216">
        <v>1</v>
      </c>
      <c r="AY87" s="207">
        <v>4</v>
      </c>
      <c r="AZ87" s="216">
        <v>2</v>
      </c>
      <c r="BA87" s="207">
        <v>4</v>
      </c>
      <c r="BB87" s="216">
        <v>1</v>
      </c>
      <c r="BC87" s="207">
        <v>4</v>
      </c>
      <c r="BD87" s="216">
        <v>6</v>
      </c>
      <c r="BE87" s="207">
        <v>4</v>
      </c>
      <c r="BF87" s="216">
        <v>2</v>
      </c>
      <c r="BG87" s="207">
        <v>4</v>
      </c>
      <c r="BH87" s="216">
        <v>4</v>
      </c>
      <c r="BI87" s="207">
        <v>4</v>
      </c>
      <c r="BJ87">
        <v>4</v>
      </c>
      <c r="BK87" s="207">
        <v>4</v>
      </c>
      <c r="BL87">
        <v>4</v>
      </c>
    </row>
    <row r="88" spans="1:64">
      <c r="A88" s="146"/>
      <c r="B88" s="150"/>
      <c r="C88" s="150"/>
      <c r="D88" s="150"/>
      <c r="E88" s="150"/>
      <c r="F88" s="150"/>
      <c r="G88" s="184" t="s">
        <v>6</v>
      </c>
      <c r="H88" s="169" t="s">
        <v>6</v>
      </c>
      <c r="I88" s="24"/>
      <c r="J88" s="14"/>
      <c r="K88" s="14"/>
      <c r="L88" s="24"/>
      <c r="M88" s="14"/>
      <c r="N88" s="15"/>
      <c r="O88" s="81" t="s">
        <v>6</v>
      </c>
      <c r="R88">
        <v>6</v>
      </c>
      <c r="S88" t="s">
        <v>32</v>
      </c>
      <c r="U88">
        <v>35</v>
      </c>
      <c r="V88">
        <v>33</v>
      </c>
      <c r="W88">
        <v>38</v>
      </c>
      <c r="X88">
        <v>26</v>
      </c>
      <c r="Y88">
        <v>22</v>
      </c>
      <c r="Z88">
        <v>32</v>
      </c>
      <c r="AB88" s="208" t="s">
        <v>13</v>
      </c>
      <c r="AC88" s="207">
        <v>6</v>
      </c>
      <c r="AD88" s="212">
        <v>4</v>
      </c>
      <c r="AE88" s="207">
        <v>6</v>
      </c>
      <c r="AF88" s="206">
        <v>4</v>
      </c>
      <c r="AG88" s="207">
        <v>6</v>
      </c>
      <c r="AH88" s="216">
        <v>5</v>
      </c>
      <c r="AI88" s="207">
        <v>6</v>
      </c>
      <c r="AJ88" s="216">
        <v>5</v>
      </c>
      <c r="AK88" s="207">
        <v>6</v>
      </c>
      <c r="AL88" s="198">
        <v>3</v>
      </c>
      <c r="AM88" s="207">
        <v>6</v>
      </c>
      <c r="AN88" s="198">
        <v>6</v>
      </c>
      <c r="AO88" s="207">
        <v>6</v>
      </c>
      <c r="AP88" s="219">
        <v>6</v>
      </c>
      <c r="AQ88" s="207">
        <v>6</v>
      </c>
      <c r="AR88" s="216">
        <v>3</v>
      </c>
      <c r="AS88" s="207">
        <v>6</v>
      </c>
      <c r="AT88" s="216">
        <v>5</v>
      </c>
      <c r="AU88" s="207">
        <v>6</v>
      </c>
      <c r="AV88" s="216">
        <v>5</v>
      </c>
      <c r="AW88" s="207">
        <v>6</v>
      </c>
      <c r="AX88" s="216">
        <v>6</v>
      </c>
      <c r="AY88" s="207">
        <v>6</v>
      </c>
      <c r="AZ88" s="216">
        <v>3</v>
      </c>
      <c r="BA88" s="207">
        <v>6</v>
      </c>
      <c r="BB88" s="216">
        <v>3</v>
      </c>
      <c r="BC88" s="207">
        <v>6</v>
      </c>
      <c r="BD88" s="216">
        <v>1</v>
      </c>
      <c r="BE88" s="207">
        <v>6</v>
      </c>
      <c r="BF88" s="216">
        <v>4</v>
      </c>
      <c r="BG88" s="207">
        <v>6</v>
      </c>
      <c r="BH88" s="216">
        <v>5</v>
      </c>
      <c r="BI88" s="207">
        <v>6</v>
      </c>
      <c r="BJ88">
        <v>6</v>
      </c>
      <c r="BK88" s="207">
        <v>6</v>
      </c>
      <c r="BL88">
        <v>3</v>
      </c>
    </row>
    <row r="89" spans="1:64">
      <c r="A89" s="146"/>
      <c r="B89" s="150"/>
      <c r="C89" s="150"/>
      <c r="D89" s="150"/>
      <c r="E89" s="150"/>
      <c r="F89" s="150"/>
      <c r="G89" s="20" t="s">
        <v>85</v>
      </c>
      <c r="H89" s="169" t="s">
        <v>6</v>
      </c>
      <c r="I89" s="169" t="s">
        <v>6</v>
      </c>
      <c r="J89" s="14"/>
      <c r="K89" s="14"/>
      <c r="L89" s="24"/>
      <c r="M89" s="14"/>
      <c r="N89" s="15"/>
      <c r="O89" s="81"/>
      <c r="P89" t="s">
        <v>6</v>
      </c>
      <c r="R89">
        <v>7</v>
      </c>
      <c r="S89" t="s">
        <v>116</v>
      </c>
      <c r="U89">
        <v>1132</v>
      </c>
      <c r="V89">
        <v>1601.5</v>
      </c>
      <c r="W89">
        <v>572.79999999999995</v>
      </c>
      <c r="X89">
        <v>3015</v>
      </c>
      <c r="Y89">
        <v>2597.4</v>
      </c>
      <c r="Z89">
        <v>692.3</v>
      </c>
      <c r="AB89" s="208" t="s">
        <v>15</v>
      </c>
      <c r="AC89" s="207">
        <v>1</v>
      </c>
      <c r="AD89" s="212">
        <v>1</v>
      </c>
      <c r="AE89" s="207">
        <v>1</v>
      </c>
      <c r="AF89" s="206">
        <v>3</v>
      </c>
      <c r="AG89" s="207">
        <v>1</v>
      </c>
      <c r="AH89" s="216">
        <v>4</v>
      </c>
      <c r="AI89" s="207">
        <v>1</v>
      </c>
      <c r="AJ89" s="216">
        <v>4</v>
      </c>
      <c r="AK89" s="207">
        <v>1</v>
      </c>
      <c r="AL89" s="198">
        <v>2</v>
      </c>
      <c r="AM89" s="207">
        <v>1</v>
      </c>
      <c r="AN89" s="198">
        <v>2</v>
      </c>
      <c r="AO89" s="207">
        <v>1</v>
      </c>
      <c r="AP89" s="219">
        <v>1</v>
      </c>
      <c r="AQ89" s="207">
        <v>1</v>
      </c>
      <c r="AR89" s="216">
        <v>2</v>
      </c>
      <c r="AS89" s="207">
        <v>1</v>
      </c>
      <c r="AT89" s="216">
        <v>2</v>
      </c>
      <c r="AU89" s="207">
        <v>1</v>
      </c>
      <c r="AV89" s="216">
        <v>3</v>
      </c>
      <c r="AW89" s="207">
        <v>1</v>
      </c>
      <c r="AX89" s="216">
        <v>2</v>
      </c>
      <c r="AY89" s="207">
        <v>1</v>
      </c>
      <c r="AZ89" s="216">
        <v>4</v>
      </c>
      <c r="BA89" s="207">
        <v>1</v>
      </c>
      <c r="BB89" s="216">
        <v>4</v>
      </c>
      <c r="BC89" s="207">
        <v>1</v>
      </c>
      <c r="BD89" s="216">
        <v>3</v>
      </c>
      <c r="BE89" s="207">
        <v>1</v>
      </c>
      <c r="BF89" s="216">
        <v>3</v>
      </c>
      <c r="BG89" s="207">
        <v>1</v>
      </c>
      <c r="BH89" s="216">
        <v>1</v>
      </c>
      <c r="BI89" s="207">
        <v>1</v>
      </c>
      <c r="BJ89">
        <v>1</v>
      </c>
      <c r="BK89" s="207">
        <v>1</v>
      </c>
      <c r="BL89">
        <v>2</v>
      </c>
    </row>
    <row r="90" spans="1:64">
      <c r="A90" s="146"/>
      <c r="B90" s="150"/>
      <c r="C90" s="150"/>
      <c r="D90" s="150"/>
      <c r="E90" s="150"/>
      <c r="F90" s="150"/>
      <c r="G90" s="186" t="s">
        <v>87</v>
      </c>
      <c r="H90" s="33"/>
      <c r="I90" s="33">
        <v>44</v>
      </c>
      <c r="J90" s="29">
        <v>87</v>
      </c>
      <c r="K90" s="29">
        <v>18</v>
      </c>
      <c r="L90" s="170">
        <v>75</v>
      </c>
      <c r="M90" s="29">
        <v>17</v>
      </c>
      <c r="N90" s="34">
        <v>52</v>
      </c>
      <c r="O90" s="177" t="s">
        <v>6</v>
      </c>
      <c r="P90" t="s">
        <v>6</v>
      </c>
      <c r="R90">
        <v>8</v>
      </c>
      <c r="S90" t="s">
        <v>119</v>
      </c>
      <c r="T90" t="s">
        <v>6</v>
      </c>
      <c r="U90">
        <v>624.1</v>
      </c>
      <c r="V90">
        <v>920.2</v>
      </c>
      <c r="W90">
        <v>1582.8</v>
      </c>
      <c r="X90">
        <v>1773.1</v>
      </c>
      <c r="Y90">
        <v>2603.3000000000002</v>
      </c>
      <c r="Z90">
        <v>1490.3</v>
      </c>
      <c r="AB90" s="210" t="s">
        <v>16</v>
      </c>
      <c r="AC90" s="207">
        <v>3</v>
      </c>
      <c r="AD90" s="212">
        <v>2</v>
      </c>
      <c r="AE90" s="207">
        <v>3</v>
      </c>
      <c r="AF90" s="206">
        <v>6</v>
      </c>
      <c r="AG90" s="207">
        <v>3</v>
      </c>
      <c r="AH90" s="216">
        <v>2</v>
      </c>
      <c r="AI90" s="207">
        <v>3</v>
      </c>
      <c r="AJ90" s="216">
        <v>3</v>
      </c>
      <c r="AK90" s="207">
        <v>3</v>
      </c>
      <c r="AL90" s="198">
        <v>1</v>
      </c>
      <c r="AM90" s="207">
        <v>3</v>
      </c>
      <c r="AN90" s="198">
        <v>1</v>
      </c>
      <c r="AO90" s="207">
        <v>3</v>
      </c>
      <c r="AP90" s="219">
        <v>2</v>
      </c>
      <c r="AQ90" s="207">
        <v>3</v>
      </c>
      <c r="AR90" s="216">
        <v>1</v>
      </c>
      <c r="AS90" s="207">
        <v>3</v>
      </c>
      <c r="AT90" s="216">
        <v>1</v>
      </c>
      <c r="AU90" s="207">
        <v>3</v>
      </c>
      <c r="AV90" s="216">
        <v>1</v>
      </c>
      <c r="AW90" s="207">
        <v>3</v>
      </c>
      <c r="AX90" s="216">
        <v>3</v>
      </c>
      <c r="AY90" s="207">
        <v>3</v>
      </c>
      <c r="AZ90" s="216">
        <v>5</v>
      </c>
      <c r="BA90" s="207">
        <v>3</v>
      </c>
      <c r="BB90" s="216">
        <v>5</v>
      </c>
      <c r="BC90" s="207">
        <v>3</v>
      </c>
      <c r="BD90" s="216">
        <v>5</v>
      </c>
      <c r="BE90" s="207">
        <v>3</v>
      </c>
      <c r="BF90" s="216">
        <v>5</v>
      </c>
      <c r="BG90" s="207">
        <v>3</v>
      </c>
      <c r="BH90" s="216">
        <v>2</v>
      </c>
      <c r="BI90" s="207">
        <v>3</v>
      </c>
      <c r="BJ90">
        <v>2</v>
      </c>
      <c r="BK90" s="207">
        <v>3</v>
      </c>
      <c r="BL90">
        <v>6</v>
      </c>
    </row>
    <row r="91" spans="1:64">
      <c r="A91" s="146"/>
      <c r="B91" s="150"/>
      <c r="C91" s="150"/>
      <c r="D91" s="150"/>
      <c r="E91" s="150"/>
      <c r="F91" s="150"/>
      <c r="G91" s="186" t="s">
        <v>99</v>
      </c>
      <c r="H91" s="33"/>
      <c r="I91" s="55">
        <f t="shared" ref="I91:N91" si="6">+I90/5.666667</f>
        <v>7.7647054256055625</v>
      </c>
      <c r="J91" s="56">
        <f t="shared" si="6"/>
        <v>15.352940273356454</v>
      </c>
      <c r="K91" s="56">
        <f t="shared" si="6"/>
        <v>3.1764704013840936</v>
      </c>
      <c r="L91" s="55">
        <f t="shared" si="6"/>
        <v>13.235293339100391</v>
      </c>
      <c r="M91" s="56">
        <f t="shared" si="6"/>
        <v>2.9999998235294218</v>
      </c>
      <c r="N91" s="57">
        <f t="shared" si="6"/>
        <v>9.1764700484429369</v>
      </c>
      <c r="O91" s="81"/>
      <c r="R91">
        <v>9</v>
      </c>
      <c r="S91" t="s">
        <v>117</v>
      </c>
      <c r="U91">
        <v>1756.1</v>
      </c>
      <c r="V91">
        <v>2521.6999999999998</v>
      </c>
      <c r="W91">
        <v>2155.6</v>
      </c>
      <c r="X91">
        <v>4788.1000000000004</v>
      </c>
      <c r="Y91">
        <v>5200.7</v>
      </c>
      <c r="Z91">
        <v>2182.6</v>
      </c>
      <c r="AB91" s="208" t="s">
        <v>14</v>
      </c>
      <c r="AC91" s="207">
        <v>5</v>
      </c>
      <c r="AD91" s="212">
        <v>6</v>
      </c>
      <c r="AE91" s="207">
        <v>5</v>
      </c>
      <c r="AF91" s="206">
        <v>5</v>
      </c>
      <c r="AG91" s="207">
        <v>5</v>
      </c>
      <c r="AH91" s="216">
        <v>6</v>
      </c>
      <c r="AI91" s="207">
        <v>5</v>
      </c>
      <c r="AJ91" s="216">
        <v>6</v>
      </c>
      <c r="AK91" s="207">
        <v>5</v>
      </c>
      <c r="AL91" s="198">
        <v>4</v>
      </c>
      <c r="AM91" s="207">
        <v>5</v>
      </c>
      <c r="AN91" s="198">
        <v>3</v>
      </c>
      <c r="AO91" s="207">
        <v>5</v>
      </c>
      <c r="AP91" s="219">
        <v>5</v>
      </c>
      <c r="AQ91" s="207">
        <v>5</v>
      </c>
      <c r="AR91" s="216">
        <v>4</v>
      </c>
      <c r="AS91" s="207">
        <v>5</v>
      </c>
      <c r="AT91" s="216">
        <v>4</v>
      </c>
      <c r="AU91" s="207">
        <v>5</v>
      </c>
      <c r="AV91" s="216">
        <v>2</v>
      </c>
      <c r="AW91" s="207">
        <v>5</v>
      </c>
      <c r="AX91" s="216">
        <v>4</v>
      </c>
      <c r="AY91" s="207">
        <v>5</v>
      </c>
      <c r="AZ91" s="216">
        <v>6</v>
      </c>
      <c r="BA91" s="207">
        <v>5</v>
      </c>
      <c r="BB91" s="216">
        <v>6</v>
      </c>
      <c r="BC91" s="207">
        <v>5</v>
      </c>
      <c r="BD91" s="216">
        <v>4</v>
      </c>
      <c r="BE91" s="207">
        <v>5</v>
      </c>
      <c r="BF91" s="216">
        <v>6</v>
      </c>
      <c r="BG91" s="207">
        <v>5</v>
      </c>
      <c r="BH91" s="216">
        <v>3</v>
      </c>
      <c r="BI91" s="207">
        <v>5</v>
      </c>
      <c r="BJ91">
        <v>3</v>
      </c>
      <c r="BK91" s="207">
        <v>5</v>
      </c>
      <c r="BL91">
        <v>5</v>
      </c>
    </row>
    <row r="92" spans="1:64">
      <c r="A92" s="146"/>
      <c r="B92" s="150"/>
      <c r="C92" s="150"/>
      <c r="D92" s="150"/>
      <c r="E92" s="150"/>
      <c r="F92" s="150"/>
      <c r="G92" s="181" t="s">
        <v>188</v>
      </c>
      <c r="H92" s="33"/>
      <c r="I92" s="55">
        <f t="shared" ref="I92:N92" si="7">+I91/I9</f>
        <v>13.865545402867074</v>
      </c>
      <c r="J92" s="55">
        <f t="shared" si="7"/>
        <v>33.375957115992293</v>
      </c>
      <c r="K92" s="55">
        <f t="shared" si="7"/>
        <v>7.3871404683351019</v>
      </c>
      <c r="L92" s="55">
        <f t="shared" si="7"/>
        <v>25.452487190577674</v>
      </c>
      <c r="M92" s="55">
        <f t="shared" si="7"/>
        <v>9.6774187855787801</v>
      </c>
      <c r="N92" s="55">
        <f t="shared" si="7"/>
        <v>26.218485852694108</v>
      </c>
      <c r="O92" s="81"/>
      <c r="R92">
        <v>10</v>
      </c>
      <c r="S92" t="s">
        <v>43</v>
      </c>
      <c r="U92">
        <v>28.6</v>
      </c>
      <c r="V92">
        <v>51.1</v>
      </c>
      <c r="W92">
        <v>39.5</v>
      </c>
      <c r="X92">
        <v>53.8</v>
      </c>
      <c r="Y92">
        <v>64.5</v>
      </c>
      <c r="Z92">
        <v>60</v>
      </c>
      <c r="AT92" t="s">
        <v>6</v>
      </c>
      <c r="BF92" s="216"/>
      <c r="BH92" s="216"/>
    </row>
    <row r="93" spans="1:64">
      <c r="A93" s="146"/>
      <c r="B93" s="150"/>
      <c r="C93" s="150"/>
      <c r="D93" s="150"/>
      <c r="E93" s="150"/>
      <c r="F93" s="150"/>
      <c r="G93" s="181" t="s">
        <v>189</v>
      </c>
      <c r="H93" s="33"/>
      <c r="I93" s="55">
        <f t="shared" ref="I93:N93" si="8">+I92/I26</f>
        <v>0.89874196431494391</v>
      </c>
      <c r="J93" s="55">
        <f t="shared" si="8"/>
        <v>2.2677445748267182</v>
      </c>
      <c r="K93" s="55">
        <f t="shared" si="8"/>
        <v>1.3191555943875117</v>
      </c>
      <c r="L93" s="55">
        <f t="shared" si="8"/>
        <v>5.9794748860118698</v>
      </c>
      <c r="M93" s="55">
        <f t="shared" si="8"/>
        <v>2.7792784865235611</v>
      </c>
      <c r="N93" s="55">
        <f t="shared" si="8"/>
        <v>3.651925220729161</v>
      </c>
      <c r="O93" s="81"/>
      <c r="R93">
        <v>11</v>
      </c>
      <c r="S93" t="s">
        <v>70</v>
      </c>
      <c r="U93">
        <v>153</v>
      </c>
      <c r="V93">
        <v>320</v>
      </c>
      <c r="W93">
        <v>144</v>
      </c>
      <c r="X93">
        <v>308</v>
      </c>
      <c r="Y93">
        <v>208</v>
      </c>
      <c r="Z93">
        <v>179</v>
      </c>
      <c r="AC93" s="208" t="s">
        <v>225</v>
      </c>
      <c r="AD93" s="215" t="s">
        <v>210</v>
      </c>
      <c r="AE93" s="208" t="s">
        <v>225</v>
      </c>
      <c r="AF93" s="215" t="s">
        <v>212</v>
      </c>
      <c r="AG93" s="208" t="s">
        <v>225</v>
      </c>
      <c r="AH93" s="215" t="s">
        <v>213</v>
      </c>
      <c r="AI93" s="208" t="s">
        <v>225</v>
      </c>
      <c r="AJ93" s="215" t="s">
        <v>214</v>
      </c>
      <c r="AK93" s="208" t="s">
        <v>225</v>
      </c>
      <c r="AL93" s="213" t="s">
        <v>215</v>
      </c>
      <c r="AM93" s="208" t="s">
        <v>225</v>
      </c>
      <c r="AN93" s="213" t="s">
        <v>216</v>
      </c>
      <c r="AO93" s="208" t="s">
        <v>225</v>
      </c>
      <c r="AP93" s="217" t="s">
        <v>217</v>
      </c>
      <c r="AQ93" s="208" t="s">
        <v>225</v>
      </c>
      <c r="AR93" s="215" t="s">
        <v>218</v>
      </c>
      <c r="AS93" s="208" t="s">
        <v>225</v>
      </c>
      <c r="AT93" s="215" t="s">
        <v>219</v>
      </c>
      <c r="AU93" s="208" t="s">
        <v>225</v>
      </c>
      <c r="AV93" s="215" t="s">
        <v>220</v>
      </c>
      <c r="AW93" s="208" t="s">
        <v>225</v>
      </c>
      <c r="AX93" s="215" t="s">
        <v>221</v>
      </c>
      <c r="AY93" s="208" t="s">
        <v>225</v>
      </c>
      <c r="AZ93" s="215" t="s">
        <v>222</v>
      </c>
      <c r="BA93" s="208" t="s">
        <v>225</v>
      </c>
      <c r="BB93" s="215" t="s">
        <v>223</v>
      </c>
      <c r="BC93" s="208" t="s">
        <v>225</v>
      </c>
      <c r="BD93" s="215" t="s">
        <v>224</v>
      </c>
      <c r="BE93" s="208" t="s">
        <v>225</v>
      </c>
      <c r="BF93" s="215" t="s">
        <v>231</v>
      </c>
      <c r="BG93" s="208" t="s">
        <v>225</v>
      </c>
      <c r="BH93" s="215" t="s">
        <v>234</v>
      </c>
      <c r="BI93" s="211" t="s">
        <v>211</v>
      </c>
      <c r="BJ93" s="208" t="s">
        <v>235</v>
      </c>
      <c r="BK93" s="211" t="s">
        <v>211</v>
      </c>
      <c r="BL93" s="208" t="s">
        <v>237</v>
      </c>
    </row>
    <row r="94" spans="1:64">
      <c r="A94" s="146"/>
      <c r="B94" s="150"/>
      <c r="C94" s="150"/>
      <c r="D94" s="150"/>
      <c r="E94" s="150"/>
      <c r="F94" s="150"/>
      <c r="G94" s="186" t="s">
        <v>106</v>
      </c>
      <c r="H94" s="33"/>
      <c r="I94" s="58">
        <v>31</v>
      </c>
      <c r="J94" s="59">
        <v>94</v>
      </c>
      <c r="K94" s="59">
        <v>22</v>
      </c>
      <c r="L94" s="58">
        <v>23</v>
      </c>
      <c r="M94" s="59">
        <v>4</v>
      </c>
      <c r="N94" s="60">
        <v>25</v>
      </c>
      <c r="O94" s="81"/>
      <c r="P94" t="s">
        <v>6</v>
      </c>
      <c r="U94" t="s">
        <v>6</v>
      </c>
      <c r="V94" t="s">
        <v>6</v>
      </c>
      <c r="W94" t="s">
        <v>6</v>
      </c>
      <c r="X94" t="s">
        <v>6</v>
      </c>
      <c r="Y94" t="s">
        <v>6</v>
      </c>
      <c r="Z94" t="s">
        <v>6</v>
      </c>
      <c r="AB94" s="208" t="s">
        <v>12</v>
      </c>
      <c r="AC94" s="207">
        <v>2</v>
      </c>
      <c r="AD94" s="212">
        <v>3</v>
      </c>
      <c r="AE94" s="207">
        <v>2</v>
      </c>
      <c r="AF94" s="206">
        <v>2</v>
      </c>
      <c r="AG94" s="207">
        <v>2</v>
      </c>
      <c r="AH94" s="200">
        <v>1</v>
      </c>
      <c r="AI94" s="207">
        <v>2</v>
      </c>
      <c r="AJ94" s="200">
        <v>1</v>
      </c>
      <c r="AK94" s="207">
        <v>2</v>
      </c>
      <c r="AL94" s="214">
        <v>1</v>
      </c>
      <c r="AM94" s="207">
        <v>2</v>
      </c>
      <c r="AN94" s="214">
        <v>2</v>
      </c>
      <c r="AO94" s="207">
        <v>2</v>
      </c>
      <c r="AP94" s="218">
        <v>4</v>
      </c>
      <c r="AQ94" s="207">
        <v>2</v>
      </c>
      <c r="AR94" s="200">
        <v>6</v>
      </c>
      <c r="AS94" s="207">
        <v>2</v>
      </c>
      <c r="AT94" s="200">
        <v>6</v>
      </c>
      <c r="AU94" s="207">
        <v>2</v>
      </c>
      <c r="AV94" s="200">
        <v>6</v>
      </c>
      <c r="AW94" s="207">
        <v>2</v>
      </c>
      <c r="AX94" s="200">
        <v>5</v>
      </c>
      <c r="AY94" s="207">
        <v>2</v>
      </c>
      <c r="AZ94" s="200">
        <v>1</v>
      </c>
      <c r="BA94" s="207">
        <v>2</v>
      </c>
      <c r="BB94" s="200">
        <v>2</v>
      </c>
      <c r="BC94" s="207">
        <v>2</v>
      </c>
      <c r="BD94" s="200">
        <v>2</v>
      </c>
      <c r="BE94" s="207">
        <v>2</v>
      </c>
      <c r="BF94" s="216">
        <v>1</v>
      </c>
      <c r="BG94" s="207">
        <v>2</v>
      </c>
      <c r="BH94" s="216">
        <v>6</v>
      </c>
      <c r="BI94" s="209">
        <v>2</v>
      </c>
      <c r="BJ94">
        <v>5</v>
      </c>
      <c r="BK94" s="209">
        <v>2</v>
      </c>
      <c r="BL94">
        <v>1</v>
      </c>
    </row>
    <row r="95" spans="1:64">
      <c r="A95" s="146"/>
      <c r="B95" s="150"/>
      <c r="C95" s="150"/>
      <c r="D95" s="150"/>
      <c r="E95" s="150"/>
      <c r="F95" s="150"/>
      <c r="G95" s="181" t="s">
        <v>190</v>
      </c>
      <c r="H95" s="33"/>
      <c r="I95" s="55">
        <f t="shared" ref="I95:N95" si="9">+I96/I9</f>
        <v>9.7689069883836215</v>
      </c>
      <c r="J95" s="55">
        <f t="shared" si="9"/>
        <v>36.061378952911213</v>
      </c>
      <c r="K95" s="55">
        <f t="shared" si="9"/>
        <v>9.0287272390762361</v>
      </c>
      <c r="L95" s="55">
        <f t="shared" si="9"/>
        <v>7.8054294051104867</v>
      </c>
      <c r="M95" s="55">
        <f t="shared" si="9"/>
        <v>2.2770397142538306</v>
      </c>
      <c r="N95" s="55">
        <f t="shared" si="9"/>
        <v>12.605041275333706</v>
      </c>
      <c r="O95" s="81"/>
      <c r="U95" s="5" t="s">
        <v>12</v>
      </c>
      <c r="V95" s="5" t="s">
        <v>11</v>
      </c>
      <c r="W95" s="5" t="s">
        <v>13</v>
      </c>
      <c r="X95" s="5" t="s">
        <v>15</v>
      </c>
      <c r="Y95" s="5" t="s">
        <v>16</v>
      </c>
      <c r="Z95" s="5" t="s">
        <v>14</v>
      </c>
      <c r="AB95" s="208" t="s">
        <v>11</v>
      </c>
      <c r="AC95" s="207">
        <v>4</v>
      </c>
      <c r="AD95" s="212">
        <v>5</v>
      </c>
      <c r="AE95" s="207">
        <v>4</v>
      </c>
      <c r="AF95" s="206">
        <v>1</v>
      </c>
      <c r="AG95" s="207">
        <v>4</v>
      </c>
      <c r="AH95" s="216">
        <v>3</v>
      </c>
      <c r="AI95" s="207">
        <v>4</v>
      </c>
      <c r="AJ95" s="216">
        <v>2</v>
      </c>
      <c r="AK95" s="207">
        <v>4</v>
      </c>
      <c r="AL95" s="198">
        <v>2</v>
      </c>
      <c r="AM95" s="207">
        <v>4</v>
      </c>
      <c r="AN95" s="198">
        <v>3</v>
      </c>
      <c r="AO95" s="207">
        <v>4</v>
      </c>
      <c r="AP95" s="219">
        <v>3</v>
      </c>
      <c r="AQ95" s="207">
        <v>4</v>
      </c>
      <c r="AR95" s="216">
        <v>5</v>
      </c>
      <c r="AS95" s="207">
        <v>4</v>
      </c>
      <c r="AT95" s="216">
        <v>3</v>
      </c>
      <c r="AU95" s="207">
        <v>4</v>
      </c>
      <c r="AV95" s="216">
        <v>4</v>
      </c>
      <c r="AW95" s="207">
        <v>4</v>
      </c>
      <c r="AX95" s="216">
        <v>1</v>
      </c>
      <c r="AY95" s="207">
        <v>4</v>
      </c>
      <c r="AZ95" s="216">
        <v>2</v>
      </c>
      <c r="BA95" s="207">
        <v>4</v>
      </c>
      <c r="BB95" s="216">
        <v>1</v>
      </c>
      <c r="BC95" s="207">
        <v>4</v>
      </c>
      <c r="BD95" s="216">
        <v>6</v>
      </c>
      <c r="BE95" s="207">
        <v>4</v>
      </c>
      <c r="BF95" s="216">
        <v>2</v>
      </c>
      <c r="BG95" s="207">
        <v>4</v>
      </c>
      <c r="BH95" s="216">
        <v>4</v>
      </c>
      <c r="BI95" s="207">
        <v>4</v>
      </c>
      <c r="BJ95">
        <v>4</v>
      </c>
      <c r="BK95" s="207">
        <v>4</v>
      </c>
      <c r="BL95">
        <v>4</v>
      </c>
    </row>
    <row r="96" spans="1:64">
      <c r="A96" s="146"/>
      <c r="B96" s="150"/>
      <c r="C96" s="150"/>
      <c r="D96" s="150"/>
      <c r="E96" s="150"/>
      <c r="F96" s="150"/>
      <c r="G96" s="186" t="s">
        <v>107</v>
      </c>
      <c r="H96" s="33"/>
      <c r="I96" s="55">
        <f t="shared" ref="I96:N96" si="10">+I94/5.666667</f>
        <v>5.4705879134948283</v>
      </c>
      <c r="J96" s="56">
        <f t="shared" si="10"/>
        <v>16.588234318339158</v>
      </c>
      <c r="K96" s="56">
        <f t="shared" si="10"/>
        <v>3.8823527128027813</v>
      </c>
      <c r="L96" s="55">
        <f t="shared" si="10"/>
        <v>4.0588232906574531</v>
      </c>
      <c r="M96" s="56">
        <f t="shared" si="10"/>
        <v>0.70588231141868751</v>
      </c>
      <c r="N96" s="57">
        <f t="shared" si="10"/>
        <v>4.4117644463667967</v>
      </c>
      <c r="O96" s="81"/>
      <c r="P96" t="s">
        <v>6</v>
      </c>
      <c r="R96" t="s">
        <v>207</v>
      </c>
      <c r="S96" s="207" t="s">
        <v>27</v>
      </c>
      <c r="T96" s="207"/>
      <c r="U96" s="207">
        <v>4839</v>
      </c>
      <c r="V96" s="207">
        <v>1540</v>
      </c>
      <c r="W96" s="207">
        <v>298</v>
      </c>
      <c r="X96" s="207">
        <v>413</v>
      </c>
      <c r="Y96" s="207">
        <v>184</v>
      </c>
      <c r="Z96" s="207">
        <v>146</v>
      </c>
      <c r="AB96" s="208" t="s">
        <v>13</v>
      </c>
      <c r="AC96" s="207">
        <v>6</v>
      </c>
      <c r="AD96" s="212">
        <v>4</v>
      </c>
      <c r="AE96" s="207">
        <v>6</v>
      </c>
      <c r="AF96" s="206">
        <v>4</v>
      </c>
      <c r="AG96" s="207">
        <v>6</v>
      </c>
      <c r="AH96" s="216">
        <v>5</v>
      </c>
      <c r="AI96" s="207">
        <v>6</v>
      </c>
      <c r="AJ96" s="216">
        <v>5</v>
      </c>
      <c r="AK96" s="207">
        <v>6</v>
      </c>
      <c r="AL96" s="198">
        <v>4</v>
      </c>
      <c r="AM96" s="207">
        <v>6</v>
      </c>
      <c r="AN96" s="198">
        <v>1</v>
      </c>
      <c r="AO96" s="207">
        <v>6</v>
      </c>
      <c r="AP96" s="219">
        <v>6</v>
      </c>
      <c r="AQ96" s="207">
        <v>6</v>
      </c>
      <c r="AR96" s="216">
        <v>3</v>
      </c>
      <c r="AS96" s="207">
        <v>6</v>
      </c>
      <c r="AT96" s="216">
        <v>5</v>
      </c>
      <c r="AU96" s="207">
        <v>6</v>
      </c>
      <c r="AV96" s="216">
        <v>5</v>
      </c>
      <c r="AW96" s="207">
        <v>6</v>
      </c>
      <c r="AX96" s="216">
        <v>6</v>
      </c>
      <c r="AY96" s="207">
        <v>6</v>
      </c>
      <c r="AZ96" s="216">
        <v>3</v>
      </c>
      <c r="BA96" s="207">
        <v>6</v>
      </c>
      <c r="BB96" s="216">
        <v>3</v>
      </c>
      <c r="BC96" s="207">
        <v>6</v>
      </c>
      <c r="BD96" s="216">
        <v>1</v>
      </c>
      <c r="BE96" s="207">
        <v>6</v>
      </c>
      <c r="BF96" s="216">
        <v>4</v>
      </c>
      <c r="BG96" s="207">
        <v>6</v>
      </c>
      <c r="BH96" s="216">
        <v>5</v>
      </c>
      <c r="BI96" s="207">
        <v>6</v>
      </c>
      <c r="BJ96">
        <v>6</v>
      </c>
      <c r="BK96" s="207">
        <v>6</v>
      </c>
      <c r="BL96">
        <v>3</v>
      </c>
    </row>
    <row r="97" spans="1:67">
      <c r="A97" s="146"/>
      <c r="B97" s="150"/>
      <c r="C97" s="150"/>
      <c r="D97" s="150"/>
      <c r="E97" s="150"/>
      <c r="F97" s="150"/>
      <c r="G97" s="179" t="s">
        <v>105</v>
      </c>
      <c r="H97" s="33"/>
      <c r="I97" s="55">
        <f t="shared" ref="I97:N97" si="11">+I94/I90</f>
        <v>0.70454545454545459</v>
      </c>
      <c r="J97" s="56">
        <f t="shared" si="11"/>
        <v>1.0804597701149425</v>
      </c>
      <c r="K97" s="56">
        <f t="shared" si="11"/>
        <v>1.2222222222222223</v>
      </c>
      <c r="L97" s="55">
        <f t="shared" si="11"/>
        <v>0.30666666666666664</v>
      </c>
      <c r="M97" s="56">
        <f t="shared" si="11"/>
        <v>0.23529411764705882</v>
      </c>
      <c r="N97" s="57">
        <f t="shared" si="11"/>
        <v>0.48076923076923078</v>
      </c>
      <c r="O97" s="81"/>
      <c r="R97" t="s">
        <v>6</v>
      </c>
      <c r="AB97" s="208" t="s">
        <v>15</v>
      </c>
      <c r="AC97" s="207">
        <v>1</v>
      </c>
      <c r="AD97" s="212">
        <v>1</v>
      </c>
      <c r="AE97" s="207">
        <v>1</v>
      </c>
      <c r="AF97" s="206">
        <v>3</v>
      </c>
      <c r="AG97" s="207">
        <v>1</v>
      </c>
      <c r="AH97" s="216">
        <v>4</v>
      </c>
      <c r="AI97" s="207">
        <v>1</v>
      </c>
      <c r="AJ97" s="216">
        <v>4</v>
      </c>
      <c r="AK97" s="207">
        <v>1</v>
      </c>
      <c r="AL97" s="198">
        <v>5</v>
      </c>
      <c r="AM97" s="207">
        <v>1</v>
      </c>
      <c r="AN97" s="198">
        <v>5</v>
      </c>
      <c r="AO97" s="207">
        <v>1</v>
      </c>
      <c r="AP97" s="219">
        <v>1</v>
      </c>
      <c r="AQ97" s="207">
        <v>1</v>
      </c>
      <c r="AR97" s="216">
        <v>2</v>
      </c>
      <c r="AS97" s="207">
        <v>1</v>
      </c>
      <c r="AT97" s="216">
        <v>2</v>
      </c>
      <c r="AU97" s="207">
        <v>1</v>
      </c>
      <c r="AV97" s="216">
        <v>3</v>
      </c>
      <c r="AW97" s="207">
        <v>1</v>
      </c>
      <c r="AX97" s="216">
        <v>2</v>
      </c>
      <c r="AY97" s="207">
        <v>1</v>
      </c>
      <c r="AZ97" s="216">
        <v>4</v>
      </c>
      <c r="BA97" s="207">
        <v>1</v>
      </c>
      <c r="BB97" s="216">
        <v>4</v>
      </c>
      <c r="BC97" s="207">
        <v>1</v>
      </c>
      <c r="BD97" s="216">
        <v>3</v>
      </c>
      <c r="BE97" s="207">
        <v>1</v>
      </c>
      <c r="BF97" s="216">
        <v>3</v>
      </c>
      <c r="BG97" s="207">
        <v>1</v>
      </c>
      <c r="BH97" s="216">
        <v>1</v>
      </c>
      <c r="BI97" s="207">
        <v>1</v>
      </c>
      <c r="BJ97">
        <v>1</v>
      </c>
      <c r="BK97" s="207">
        <v>1</v>
      </c>
      <c r="BL97">
        <v>2</v>
      </c>
    </row>
    <row r="98" spans="1:67">
      <c r="A98" s="146"/>
      <c r="B98" s="150"/>
      <c r="C98" s="150"/>
      <c r="D98" s="150"/>
      <c r="E98" s="150"/>
      <c r="F98" s="150"/>
      <c r="G98" s="179" t="s">
        <v>108</v>
      </c>
      <c r="H98" s="33"/>
      <c r="I98" s="55">
        <f t="shared" ref="I98:N98" si="12">+I96/I9/I26</f>
        <v>0.63320456576734685</v>
      </c>
      <c r="J98" s="56">
        <f t="shared" si="12"/>
        <v>2.450206781996684</v>
      </c>
      <c r="K98" s="56">
        <f t="shared" si="12"/>
        <v>1.6123012820291811</v>
      </c>
      <c r="L98" s="55">
        <f t="shared" si="12"/>
        <v>1.8337056317103066</v>
      </c>
      <c r="M98" s="56">
        <f t="shared" si="12"/>
        <v>0.65394787918201436</v>
      </c>
      <c r="N98" s="57">
        <f t="shared" si="12"/>
        <v>1.755733279196712</v>
      </c>
      <c r="O98" s="177" t="s">
        <v>6</v>
      </c>
      <c r="R98" t="s">
        <v>6</v>
      </c>
      <c r="U98" s="5" t="s">
        <v>12</v>
      </c>
      <c r="V98" s="5" t="s">
        <v>11</v>
      </c>
      <c r="W98" s="5" t="s">
        <v>13</v>
      </c>
      <c r="X98" s="5" t="s">
        <v>15</v>
      </c>
      <c r="Y98" s="5" t="s">
        <v>16</v>
      </c>
      <c r="Z98" s="5" t="s">
        <v>14</v>
      </c>
      <c r="AB98" s="210" t="s">
        <v>16</v>
      </c>
      <c r="AC98" s="207">
        <v>3</v>
      </c>
      <c r="AD98" s="212">
        <v>2</v>
      </c>
      <c r="AE98" s="207">
        <v>3</v>
      </c>
      <c r="AF98" s="206">
        <v>6</v>
      </c>
      <c r="AG98" s="207">
        <v>3</v>
      </c>
      <c r="AH98" s="216">
        <v>2</v>
      </c>
      <c r="AI98" s="207">
        <v>3</v>
      </c>
      <c r="AJ98" s="216">
        <v>3</v>
      </c>
      <c r="AK98" s="207">
        <v>3</v>
      </c>
      <c r="AL98" s="198">
        <v>6</v>
      </c>
      <c r="AM98" s="207">
        <v>3</v>
      </c>
      <c r="AN98" s="198">
        <v>6</v>
      </c>
      <c r="AO98" s="207">
        <v>3</v>
      </c>
      <c r="AP98" s="219">
        <v>2</v>
      </c>
      <c r="AQ98" s="207">
        <v>3</v>
      </c>
      <c r="AR98" s="216">
        <v>1</v>
      </c>
      <c r="AS98" s="207">
        <v>3</v>
      </c>
      <c r="AT98" s="216">
        <v>1</v>
      </c>
      <c r="AU98" s="207">
        <v>3</v>
      </c>
      <c r="AV98" s="216">
        <v>1</v>
      </c>
      <c r="AW98" s="207">
        <v>3</v>
      </c>
      <c r="AX98" s="216">
        <v>3</v>
      </c>
      <c r="AY98" s="207">
        <v>3</v>
      </c>
      <c r="AZ98" s="216">
        <v>5</v>
      </c>
      <c r="BA98" s="207">
        <v>3</v>
      </c>
      <c r="BB98" s="216">
        <v>5</v>
      </c>
      <c r="BC98" s="207">
        <v>3</v>
      </c>
      <c r="BD98" s="216">
        <v>5</v>
      </c>
      <c r="BE98" s="207">
        <v>3</v>
      </c>
      <c r="BF98" s="216">
        <v>5</v>
      </c>
      <c r="BG98" s="207">
        <v>3</v>
      </c>
      <c r="BH98" s="216">
        <v>2</v>
      </c>
      <c r="BI98" s="207">
        <v>3</v>
      </c>
      <c r="BJ98">
        <v>2</v>
      </c>
      <c r="BK98" s="207">
        <v>3</v>
      </c>
      <c r="BL98">
        <v>6</v>
      </c>
    </row>
    <row r="99" spans="1:67">
      <c r="A99" s="146"/>
      <c r="B99" s="150"/>
      <c r="C99" s="150"/>
      <c r="D99" s="150"/>
      <c r="E99" s="150"/>
      <c r="F99" s="150"/>
      <c r="G99" s="186" t="s">
        <v>88</v>
      </c>
      <c r="H99" s="33"/>
      <c r="I99" s="33">
        <v>9</v>
      </c>
      <c r="J99" s="29">
        <v>1</v>
      </c>
      <c r="K99" s="61">
        <v>2</v>
      </c>
      <c r="L99" s="33">
        <v>6</v>
      </c>
      <c r="M99" s="61">
        <v>2</v>
      </c>
      <c r="N99" s="62">
        <v>6</v>
      </c>
      <c r="O99" s="177" t="s">
        <v>6</v>
      </c>
      <c r="P99" t="s">
        <v>6</v>
      </c>
      <c r="R99">
        <v>1</v>
      </c>
      <c r="S99" t="s">
        <v>20</v>
      </c>
      <c r="U99" s="199">
        <v>0.18609999999999999</v>
      </c>
      <c r="V99" s="199">
        <v>1.5100000000000001E-2</v>
      </c>
      <c r="W99" s="199">
        <v>2.5000000000000001E-3</v>
      </c>
      <c r="X99" s="199">
        <v>0</v>
      </c>
      <c r="Y99" s="199">
        <v>6.1999999999999998E-3</v>
      </c>
      <c r="Z99" s="199">
        <v>5.4000000000000003E-3</v>
      </c>
      <c r="AB99" s="208" t="s">
        <v>14</v>
      </c>
      <c r="AC99" s="207">
        <v>5</v>
      </c>
      <c r="AD99" s="212">
        <v>6</v>
      </c>
      <c r="AE99" s="207">
        <v>5</v>
      </c>
      <c r="AF99" s="206">
        <v>5</v>
      </c>
      <c r="AG99" s="207">
        <v>5</v>
      </c>
      <c r="AH99" s="216">
        <v>6</v>
      </c>
      <c r="AI99" s="207">
        <v>5</v>
      </c>
      <c r="AJ99" s="216">
        <v>6</v>
      </c>
      <c r="AK99" s="207">
        <v>5</v>
      </c>
      <c r="AL99" s="198">
        <v>3</v>
      </c>
      <c r="AM99" s="207">
        <v>5</v>
      </c>
      <c r="AN99" s="198">
        <v>4</v>
      </c>
      <c r="AO99" s="207">
        <v>5</v>
      </c>
      <c r="AP99" s="219">
        <v>5</v>
      </c>
      <c r="AQ99" s="207">
        <v>5</v>
      </c>
      <c r="AR99" s="216">
        <v>4</v>
      </c>
      <c r="AS99" s="207">
        <v>5</v>
      </c>
      <c r="AT99" s="216">
        <v>4</v>
      </c>
      <c r="AU99" s="207">
        <v>5</v>
      </c>
      <c r="AV99" s="216">
        <v>2</v>
      </c>
      <c r="AW99" s="207">
        <v>5</v>
      </c>
      <c r="AX99" s="216">
        <v>4</v>
      </c>
      <c r="AY99" s="207">
        <v>5</v>
      </c>
      <c r="AZ99" s="216">
        <v>6</v>
      </c>
      <c r="BA99" s="207">
        <v>5</v>
      </c>
      <c r="BB99" s="216">
        <v>6</v>
      </c>
      <c r="BC99" s="207">
        <v>5</v>
      </c>
      <c r="BD99" s="216">
        <v>4</v>
      </c>
      <c r="BE99" s="207">
        <v>5</v>
      </c>
      <c r="BF99" s="216">
        <v>6</v>
      </c>
      <c r="BG99" s="207">
        <v>5</v>
      </c>
      <c r="BH99" s="216">
        <v>3</v>
      </c>
      <c r="BI99" s="207">
        <v>5</v>
      </c>
      <c r="BJ99">
        <v>3</v>
      </c>
      <c r="BK99" s="207">
        <v>5</v>
      </c>
      <c r="BL99">
        <v>5</v>
      </c>
    </row>
    <row r="100" spans="1:67">
      <c r="A100" s="146"/>
      <c r="B100" s="150"/>
      <c r="C100" s="150"/>
      <c r="D100" s="150"/>
      <c r="E100" s="150"/>
      <c r="F100" s="150"/>
      <c r="G100" s="181" t="s">
        <v>191</v>
      </c>
      <c r="H100" s="33"/>
      <c r="I100" s="55">
        <f t="shared" ref="I100:N100" si="13">+I102/I9</f>
        <v>2.8361342869500832</v>
      </c>
      <c r="J100" s="55">
        <f t="shared" si="13"/>
        <v>0.3836316909884171</v>
      </c>
      <c r="K100" s="55">
        <f t="shared" si="13"/>
        <v>0.8207933853705669</v>
      </c>
      <c r="L100" s="55">
        <f t="shared" si="13"/>
        <v>2.0361989752462137</v>
      </c>
      <c r="M100" s="55">
        <f t="shared" si="13"/>
        <v>1.1385198571269153</v>
      </c>
      <c r="N100" s="55">
        <f t="shared" si="13"/>
        <v>3.0252099060800894</v>
      </c>
      <c r="O100" s="177" t="s">
        <v>6</v>
      </c>
      <c r="R100">
        <v>2</v>
      </c>
      <c r="S100" s="205" t="s">
        <v>66</v>
      </c>
      <c r="T100" s="203"/>
      <c r="U100" s="206">
        <v>5184</v>
      </c>
      <c r="V100" s="206">
        <v>10081</v>
      </c>
      <c r="W100" s="206">
        <v>3069</v>
      </c>
      <c r="X100" s="206">
        <v>3476</v>
      </c>
      <c r="Y100" s="206">
        <v>2742</v>
      </c>
      <c r="Z100" s="206">
        <v>3057</v>
      </c>
      <c r="BF100" s="216"/>
      <c r="BH100" s="216"/>
      <c r="BO100" t="s">
        <v>6</v>
      </c>
    </row>
    <row r="101" spans="1:67">
      <c r="A101" s="146"/>
      <c r="B101" s="150"/>
      <c r="C101" s="150"/>
      <c r="D101" s="150"/>
      <c r="E101" s="150"/>
      <c r="F101" s="150"/>
      <c r="G101" s="181" t="s">
        <v>194</v>
      </c>
      <c r="H101" s="33"/>
      <c r="I101" s="55">
        <f t="shared" ref="I101:N101" si="14">+I100/I26</f>
        <v>0.18383358360987487</v>
      </c>
      <c r="J101" s="55">
        <f t="shared" si="14"/>
        <v>2.6066029595709399E-2</v>
      </c>
      <c r="K101" s="55">
        <f t="shared" si="14"/>
        <v>0.14657284382083463</v>
      </c>
      <c r="L101" s="55">
        <f t="shared" si="14"/>
        <v>0.47835799088094949</v>
      </c>
      <c r="M101" s="55">
        <f t="shared" si="14"/>
        <v>0.32697393959100718</v>
      </c>
      <c r="N101" s="55">
        <f t="shared" si="14"/>
        <v>0.42137598700721085</v>
      </c>
      <c r="O101" s="81"/>
      <c r="R101">
        <v>3</v>
      </c>
      <c r="S101" s="205" t="s">
        <v>67</v>
      </c>
      <c r="T101" s="203"/>
      <c r="U101" s="205">
        <v>12495</v>
      </c>
      <c r="V101" s="205">
        <v>4609</v>
      </c>
      <c r="W101" s="205">
        <v>3196</v>
      </c>
      <c r="X101" s="205">
        <v>3806</v>
      </c>
      <c r="Y101" s="205">
        <v>4643</v>
      </c>
      <c r="Z101" s="205">
        <v>1682</v>
      </c>
      <c r="AC101" s="208" t="s">
        <v>227</v>
      </c>
      <c r="AD101" s="215" t="s">
        <v>210</v>
      </c>
      <c r="AE101" s="208" t="s">
        <v>227</v>
      </c>
      <c r="AF101" s="215" t="s">
        <v>212</v>
      </c>
      <c r="AG101" s="208" t="s">
        <v>227</v>
      </c>
      <c r="AH101" s="215" t="s">
        <v>213</v>
      </c>
      <c r="AI101" s="208" t="s">
        <v>227</v>
      </c>
      <c r="AJ101" s="215" t="s">
        <v>214</v>
      </c>
      <c r="AK101" s="208" t="s">
        <v>227</v>
      </c>
      <c r="AL101" s="213" t="s">
        <v>215</v>
      </c>
      <c r="AM101" s="208" t="s">
        <v>227</v>
      </c>
      <c r="AN101" s="213" t="s">
        <v>216</v>
      </c>
      <c r="AO101" s="208" t="s">
        <v>227</v>
      </c>
      <c r="AP101" s="217" t="s">
        <v>217</v>
      </c>
      <c r="AQ101" s="208" t="s">
        <v>227</v>
      </c>
      <c r="AR101" s="215" t="s">
        <v>218</v>
      </c>
      <c r="AS101" s="208" t="s">
        <v>227</v>
      </c>
      <c r="AT101" s="215" t="s">
        <v>219</v>
      </c>
      <c r="AU101" s="208" t="s">
        <v>227</v>
      </c>
      <c r="AV101" s="215" t="s">
        <v>220</v>
      </c>
      <c r="AW101" s="208" t="s">
        <v>227</v>
      </c>
      <c r="AX101" s="215" t="s">
        <v>221</v>
      </c>
      <c r="AY101" s="208" t="s">
        <v>227</v>
      </c>
      <c r="AZ101" s="215" t="s">
        <v>222</v>
      </c>
      <c r="BA101" s="208" t="s">
        <v>227</v>
      </c>
      <c r="BB101" s="215" t="s">
        <v>223</v>
      </c>
      <c r="BC101" s="208" t="s">
        <v>227</v>
      </c>
      <c r="BD101" s="215" t="s">
        <v>224</v>
      </c>
      <c r="BE101" s="208" t="s">
        <v>227</v>
      </c>
      <c r="BF101" s="215" t="s">
        <v>231</v>
      </c>
      <c r="BG101" s="208" t="s">
        <v>227</v>
      </c>
      <c r="BH101" s="215" t="s">
        <v>234</v>
      </c>
      <c r="BI101" s="211" t="s">
        <v>211</v>
      </c>
      <c r="BJ101" s="208" t="s">
        <v>235</v>
      </c>
      <c r="BK101" s="211" t="s">
        <v>211</v>
      </c>
      <c r="BL101" s="208" t="s">
        <v>237</v>
      </c>
    </row>
    <row r="102" spans="1:67">
      <c r="A102" s="146"/>
      <c r="B102" s="150"/>
      <c r="C102" s="150"/>
      <c r="D102" s="150"/>
      <c r="E102" s="150"/>
      <c r="F102" s="150"/>
      <c r="G102" s="186" t="s">
        <v>98</v>
      </c>
      <c r="H102" s="33"/>
      <c r="I102" s="55">
        <f t="shared" ref="I102:N102" si="15">+I99/5.666667</f>
        <v>1.5882352006920468</v>
      </c>
      <c r="J102" s="56">
        <f t="shared" si="15"/>
        <v>0.17647057785467188</v>
      </c>
      <c r="K102" s="56">
        <f t="shared" si="15"/>
        <v>0.35294115570934376</v>
      </c>
      <c r="L102" s="55">
        <f t="shared" si="15"/>
        <v>1.0588234671280312</v>
      </c>
      <c r="M102" s="56">
        <f t="shared" si="15"/>
        <v>0.35294115570934376</v>
      </c>
      <c r="N102" s="57">
        <f t="shared" si="15"/>
        <v>1.0588234671280312</v>
      </c>
      <c r="O102" s="188">
        <f>SUM(I102:N102)</f>
        <v>4.5882350242214684</v>
      </c>
      <c r="P102">
        <f>+O102/6</f>
        <v>0.76470583737024478</v>
      </c>
      <c r="R102">
        <v>4</v>
      </c>
      <c r="S102" s="200" t="s">
        <v>74</v>
      </c>
      <c r="T102" s="203"/>
      <c r="U102" s="204">
        <v>17679</v>
      </c>
      <c r="V102" s="204">
        <v>14690</v>
      </c>
      <c r="W102" s="204">
        <v>6265</v>
      </c>
      <c r="X102" s="204">
        <v>7282</v>
      </c>
      <c r="Y102" s="204">
        <v>7385</v>
      </c>
      <c r="Z102" s="204">
        <v>4739</v>
      </c>
      <c r="AA102" t="s">
        <v>6</v>
      </c>
      <c r="AB102" s="208" t="s">
        <v>12</v>
      </c>
      <c r="AC102" s="207">
        <v>3</v>
      </c>
      <c r="AD102" s="212">
        <v>3</v>
      </c>
      <c r="AE102" s="207">
        <v>3</v>
      </c>
      <c r="AF102" s="206">
        <v>2</v>
      </c>
      <c r="AG102" s="207">
        <v>3</v>
      </c>
      <c r="AH102" s="200">
        <v>1</v>
      </c>
      <c r="AI102" s="207">
        <v>3</v>
      </c>
      <c r="AJ102" s="200">
        <v>1</v>
      </c>
      <c r="AK102" s="207">
        <v>3</v>
      </c>
      <c r="AL102" s="214">
        <v>1</v>
      </c>
      <c r="AM102" s="207">
        <v>3</v>
      </c>
      <c r="AN102" s="214">
        <v>2</v>
      </c>
      <c r="AO102" s="207">
        <v>3</v>
      </c>
      <c r="AP102" s="218">
        <v>4</v>
      </c>
      <c r="AQ102" s="207">
        <v>3</v>
      </c>
      <c r="AR102" s="200">
        <v>6</v>
      </c>
      <c r="AS102" s="207">
        <v>3</v>
      </c>
      <c r="AT102" s="200">
        <v>6</v>
      </c>
      <c r="AU102" s="207">
        <v>3</v>
      </c>
      <c r="AV102" s="200">
        <v>6</v>
      </c>
      <c r="AW102" s="207">
        <v>3</v>
      </c>
      <c r="AX102" s="200">
        <v>5</v>
      </c>
      <c r="AY102" s="207">
        <v>3</v>
      </c>
      <c r="AZ102" s="200">
        <v>1</v>
      </c>
      <c r="BA102" s="207">
        <v>3</v>
      </c>
      <c r="BB102" s="200">
        <v>2</v>
      </c>
      <c r="BC102" s="207">
        <v>3</v>
      </c>
      <c r="BD102" s="200">
        <v>2</v>
      </c>
      <c r="BE102" s="207">
        <v>3</v>
      </c>
      <c r="BF102" s="216">
        <v>1</v>
      </c>
      <c r="BG102" s="207">
        <v>3</v>
      </c>
      <c r="BH102" s="216">
        <v>6</v>
      </c>
      <c r="BI102" s="209">
        <v>2</v>
      </c>
      <c r="BJ102">
        <v>5</v>
      </c>
      <c r="BK102" s="209">
        <v>2</v>
      </c>
      <c r="BL102">
        <v>1</v>
      </c>
    </row>
    <row r="103" spans="1:67">
      <c r="A103" s="146"/>
      <c r="B103" s="150"/>
      <c r="C103" s="150"/>
      <c r="D103" s="150"/>
      <c r="E103" s="150"/>
      <c r="F103" s="185" t="s">
        <v>6</v>
      </c>
      <c r="G103" s="186" t="s">
        <v>89</v>
      </c>
      <c r="H103" s="33"/>
      <c r="I103" s="33">
        <v>1</v>
      </c>
      <c r="J103" s="29">
        <v>17</v>
      </c>
      <c r="K103" s="61">
        <v>3</v>
      </c>
      <c r="L103" s="33">
        <v>7</v>
      </c>
      <c r="M103" s="61">
        <v>0</v>
      </c>
      <c r="N103" s="62">
        <v>4</v>
      </c>
      <c r="O103" s="81" t="s">
        <v>6</v>
      </c>
      <c r="R103">
        <v>5</v>
      </c>
      <c r="S103" t="s">
        <v>68</v>
      </c>
      <c r="U103">
        <v>916</v>
      </c>
      <c r="V103">
        <v>485</v>
      </c>
      <c r="W103">
        <v>353</v>
      </c>
      <c r="X103">
        <v>145</v>
      </c>
      <c r="Y103">
        <v>74</v>
      </c>
      <c r="Z103">
        <v>29</v>
      </c>
      <c r="AB103" s="208" t="s">
        <v>11</v>
      </c>
      <c r="AC103" s="207">
        <v>5</v>
      </c>
      <c r="AD103" s="212">
        <v>5</v>
      </c>
      <c r="AE103" s="207">
        <v>5</v>
      </c>
      <c r="AF103" s="206">
        <v>1</v>
      </c>
      <c r="AG103" s="207">
        <v>5</v>
      </c>
      <c r="AH103" s="216">
        <v>3</v>
      </c>
      <c r="AI103" s="207">
        <v>5</v>
      </c>
      <c r="AJ103" s="216">
        <v>2</v>
      </c>
      <c r="AK103" s="207">
        <v>5</v>
      </c>
      <c r="AL103" s="198">
        <v>2</v>
      </c>
      <c r="AM103" s="207">
        <v>5</v>
      </c>
      <c r="AN103" s="198">
        <v>3</v>
      </c>
      <c r="AO103" s="207">
        <v>5</v>
      </c>
      <c r="AP103" s="219">
        <v>3</v>
      </c>
      <c r="AQ103" s="207">
        <v>5</v>
      </c>
      <c r="AR103" s="216">
        <v>5</v>
      </c>
      <c r="AS103" s="207">
        <v>5</v>
      </c>
      <c r="AT103" s="216">
        <v>3</v>
      </c>
      <c r="AU103" s="207">
        <v>5</v>
      </c>
      <c r="AV103" s="216">
        <v>4</v>
      </c>
      <c r="AW103" s="207">
        <v>5</v>
      </c>
      <c r="AX103" s="216">
        <v>1</v>
      </c>
      <c r="AY103" s="207">
        <v>5</v>
      </c>
      <c r="AZ103" s="216">
        <v>2</v>
      </c>
      <c r="BA103" s="207">
        <v>5</v>
      </c>
      <c r="BB103" s="216">
        <v>1</v>
      </c>
      <c r="BC103" s="207">
        <v>5</v>
      </c>
      <c r="BD103" s="216">
        <v>6</v>
      </c>
      <c r="BE103" s="207">
        <v>5</v>
      </c>
      <c r="BF103" s="216">
        <v>2</v>
      </c>
      <c r="BG103" s="207">
        <v>5</v>
      </c>
      <c r="BH103" s="216">
        <v>4</v>
      </c>
      <c r="BI103" s="207">
        <v>4</v>
      </c>
      <c r="BJ103">
        <v>4</v>
      </c>
      <c r="BK103" s="207">
        <v>4</v>
      </c>
      <c r="BL103">
        <v>4</v>
      </c>
    </row>
    <row r="104" spans="1:67">
      <c r="A104" s="146"/>
      <c r="B104" s="150"/>
      <c r="C104" s="150"/>
      <c r="D104" s="150"/>
      <c r="E104" s="150"/>
      <c r="F104" s="150"/>
      <c r="G104" s="181" t="s">
        <v>192</v>
      </c>
      <c r="H104" s="33"/>
      <c r="I104" s="55">
        <f t="shared" ref="I104:N104" si="16">+I105/I9</f>
        <v>0.31512603188334259</v>
      </c>
      <c r="J104" s="55">
        <f t="shared" si="16"/>
        <v>6.5217387468030905</v>
      </c>
      <c r="K104" s="55">
        <f t="shared" si="16"/>
        <v>1.2311900780558502</v>
      </c>
      <c r="L104" s="55">
        <f t="shared" si="16"/>
        <v>2.3755654711205829</v>
      </c>
      <c r="M104" s="55">
        <f t="shared" si="16"/>
        <v>0</v>
      </c>
      <c r="N104" s="55">
        <f t="shared" si="16"/>
        <v>2.016806604053393</v>
      </c>
      <c r="O104" s="81"/>
      <c r="R104">
        <v>6</v>
      </c>
      <c r="S104" t="s">
        <v>69</v>
      </c>
      <c r="U104">
        <v>1002</v>
      </c>
      <c r="V104">
        <v>1101</v>
      </c>
      <c r="W104">
        <v>703</v>
      </c>
      <c r="X104">
        <v>499</v>
      </c>
      <c r="Y104">
        <v>455</v>
      </c>
      <c r="Z104">
        <v>264</v>
      </c>
      <c r="AB104" s="208" t="s">
        <v>13</v>
      </c>
      <c r="AC104" s="207">
        <v>4</v>
      </c>
      <c r="AD104" s="212">
        <v>4</v>
      </c>
      <c r="AE104" s="207">
        <v>4</v>
      </c>
      <c r="AF104" s="206">
        <v>4</v>
      </c>
      <c r="AG104" s="207">
        <v>4</v>
      </c>
      <c r="AH104" s="216">
        <v>5</v>
      </c>
      <c r="AI104" s="207">
        <v>4</v>
      </c>
      <c r="AJ104" s="216">
        <v>5</v>
      </c>
      <c r="AK104" s="207">
        <v>4</v>
      </c>
      <c r="AL104" s="198">
        <v>4</v>
      </c>
      <c r="AM104" s="207">
        <v>4</v>
      </c>
      <c r="AN104" s="198">
        <v>1</v>
      </c>
      <c r="AO104" s="207">
        <v>4</v>
      </c>
      <c r="AP104" s="219">
        <v>6</v>
      </c>
      <c r="AQ104" s="207">
        <v>4</v>
      </c>
      <c r="AR104" s="216">
        <v>3</v>
      </c>
      <c r="AS104" s="207">
        <v>4</v>
      </c>
      <c r="AT104" s="216">
        <v>5</v>
      </c>
      <c r="AU104" s="207">
        <v>4</v>
      </c>
      <c r="AV104" s="216">
        <v>5</v>
      </c>
      <c r="AW104" s="207">
        <v>4</v>
      </c>
      <c r="AX104" s="216">
        <v>6</v>
      </c>
      <c r="AY104" s="207">
        <v>4</v>
      </c>
      <c r="AZ104" s="216">
        <v>3</v>
      </c>
      <c r="BA104" s="207">
        <v>4</v>
      </c>
      <c r="BB104" s="216">
        <v>3</v>
      </c>
      <c r="BC104" s="207">
        <v>4</v>
      </c>
      <c r="BD104" s="216">
        <v>1</v>
      </c>
      <c r="BE104" s="207">
        <v>4</v>
      </c>
      <c r="BF104" s="216">
        <v>4</v>
      </c>
      <c r="BG104" s="207">
        <v>4</v>
      </c>
      <c r="BH104" s="216">
        <v>5</v>
      </c>
      <c r="BI104" s="207">
        <v>6</v>
      </c>
      <c r="BJ104">
        <v>6</v>
      </c>
      <c r="BK104" s="207">
        <v>6</v>
      </c>
      <c r="BL104">
        <v>3</v>
      </c>
    </row>
    <row r="105" spans="1:67">
      <c r="A105" s="146"/>
      <c r="B105" s="150"/>
      <c r="C105" s="150"/>
      <c r="D105" s="150"/>
      <c r="E105" s="150"/>
      <c r="F105" s="150"/>
      <c r="G105" s="186" t="s">
        <v>100</v>
      </c>
      <c r="H105" s="33"/>
      <c r="I105" s="55">
        <f t="shared" ref="I105:N105" si="17">+I103/5.666667</f>
        <v>0.17647057785467188</v>
      </c>
      <c r="J105" s="55">
        <f t="shared" si="17"/>
        <v>2.9999998235294218</v>
      </c>
      <c r="K105" s="55">
        <f t="shared" si="17"/>
        <v>0.52941173356401561</v>
      </c>
      <c r="L105" s="55">
        <f t="shared" si="17"/>
        <v>1.2352940449827032</v>
      </c>
      <c r="M105" s="55">
        <f t="shared" si="17"/>
        <v>0</v>
      </c>
      <c r="N105" s="55">
        <f t="shared" si="17"/>
        <v>0.70588231141868751</v>
      </c>
      <c r="O105" s="81" t="s">
        <v>6</v>
      </c>
      <c r="P105" t="s">
        <v>6</v>
      </c>
      <c r="R105">
        <v>7</v>
      </c>
      <c r="S105" t="s">
        <v>28</v>
      </c>
      <c r="U105">
        <v>98</v>
      </c>
      <c r="V105">
        <v>0</v>
      </c>
      <c r="W105">
        <v>131</v>
      </c>
      <c r="X105">
        <v>86</v>
      </c>
      <c r="Y105">
        <v>60</v>
      </c>
      <c r="Z105">
        <v>70</v>
      </c>
      <c r="AB105" s="208" t="s">
        <v>15</v>
      </c>
      <c r="AC105" s="207">
        <v>1</v>
      </c>
      <c r="AD105" s="212">
        <v>1</v>
      </c>
      <c r="AE105" s="207">
        <v>1</v>
      </c>
      <c r="AF105" s="206">
        <v>3</v>
      </c>
      <c r="AG105" s="207">
        <v>1</v>
      </c>
      <c r="AH105" s="216">
        <v>4</v>
      </c>
      <c r="AI105" s="207">
        <v>1</v>
      </c>
      <c r="AJ105" s="216">
        <v>4</v>
      </c>
      <c r="AK105" s="207">
        <v>1</v>
      </c>
      <c r="AL105" s="198">
        <v>5</v>
      </c>
      <c r="AM105" s="207">
        <v>1</v>
      </c>
      <c r="AN105" s="198">
        <v>5</v>
      </c>
      <c r="AO105" s="207">
        <v>1</v>
      </c>
      <c r="AP105" s="219">
        <v>1</v>
      </c>
      <c r="AQ105" s="207">
        <v>1</v>
      </c>
      <c r="AR105" s="216">
        <v>2</v>
      </c>
      <c r="AS105" s="207">
        <v>1</v>
      </c>
      <c r="AT105" s="216">
        <v>2</v>
      </c>
      <c r="AU105" s="207">
        <v>1</v>
      </c>
      <c r="AV105" s="216">
        <v>3</v>
      </c>
      <c r="AW105" s="207">
        <v>1</v>
      </c>
      <c r="AX105" s="216">
        <v>2</v>
      </c>
      <c r="AY105" s="207">
        <v>1</v>
      </c>
      <c r="AZ105" s="216">
        <v>4</v>
      </c>
      <c r="BA105" s="207">
        <v>1</v>
      </c>
      <c r="BB105" s="216">
        <v>4</v>
      </c>
      <c r="BC105" s="207">
        <v>1</v>
      </c>
      <c r="BD105" s="216">
        <v>3</v>
      </c>
      <c r="BE105" s="207">
        <v>1</v>
      </c>
      <c r="BF105" s="216">
        <v>3</v>
      </c>
      <c r="BG105" s="207">
        <v>1</v>
      </c>
      <c r="BH105" s="216">
        <v>1</v>
      </c>
      <c r="BI105" s="207">
        <v>1</v>
      </c>
      <c r="BJ105">
        <v>1</v>
      </c>
      <c r="BK105" s="207">
        <v>1</v>
      </c>
      <c r="BL105">
        <v>2</v>
      </c>
    </row>
    <row r="106" spans="1:67">
      <c r="A106" s="146"/>
      <c r="B106" s="150"/>
      <c r="C106" s="150"/>
      <c r="D106" s="150"/>
      <c r="E106" s="150"/>
      <c r="F106" s="150"/>
      <c r="G106" s="181" t="s">
        <v>193</v>
      </c>
      <c r="H106" s="33"/>
      <c r="I106" s="55">
        <f t="shared" ref="I106:N106" si="18">+I104/I26</f>
        <v>2.0425953734430541E-2</v>
      </c>
      <c r="J106" s="55">
        <f t="shared" si="18"/>
        <v>0.44312250312705975</v>
      </c>
      <c r="K106" s="55">
        <f t="shared" si="18"/>
        <v>0.21985926573125195</v>
      </c>
      <c r="L106" s="55">
        <f t="shared" si="18"/>
        <v>0.55808432269444119</v>
      </c>
      <c r="M106" s="55">
        <f t="shared" si="18"/>
        <v>0</v>
      </c>
      <c r="N106" s="55">
        <f t="shared" si="18"/>
        <v>0.2809173246714739</v>
      </c>
      <c r="O106" s="177" t="s">
        <v>6</v>
      </c>
      <c r="R106">
        <v>8</v>
      </c>
      <c r="S106" t="s">
        <v>29</v>
      </c>
      <c r="U106">
        <v>7.1</v>
      </c>
      <c r="V106">
        <v>10.6</v>
      </c>
      <c r="W106">
        <v>11.6</v>
      </c>
      <c r="X106">
        <v>5.8</v>
      </c>
      <c r="Y106">
        <v>9.6999999999999993</v>
      </c>
      <c r="Z106">
        <v>11.4</v>
      </c>
      <c r="AB106" s="210" t="s">
        <v>16</v>
      </c>
      <c r="AC106" s="207">
        <v>2</v>
      </c>
      <c r="AD106" s="212">
        <v>2</v>
      </c>
      <c r="AE106" s="207">
        <v>2</v>
      </c>
      <c r="AF106" s="206">
        <v>6</v>
      </c>
      <c r="AG106" s="207">
        <v>2</v>
      </c>
      <c r="AH106" s="216">
        <v>2</v>
      </c>
      <c r="AI106" s="207">
        <v>2</v>
      </c>
      <c r="AJ106" s="216">
        <v>3</v>
      </c>
      <c r="AK106" s="207">
        <v>2</v>
      </c>
      <c r="AL106" s="198">
        <v>6</v>
      </c>
      <c r="AM106" s="207">
        <v>2</v>
      </c>
      <c r="AN106" s="198">
        <v>6</v>
      </c>
      <c r="AO106" s="207">
        <v>2</v>
      </c>
      <c r="AP106" s="219">
        <v>2</v>
      </c>
      <c r="AQ106" s="207">
        <v>2</v>
      </c>
      <c r="AR106" s="216">
        <v>1</v>
      </c>
      <c r="AS106" s="207">
        <v>2</v>
      </c>
      <c r="AT106" s="216">
        <v>1</v>
      </c>
      <c r="AU106" s="207">
        <v>2</v>
      </c>
      <c r="AV106" s="216">
        <v>1</v>
      </c>
      <c r="AW106" s="207">
        <v>2</v>
      </c>
      <c r="AX106" s="216">
        <v>3</v>
      </c>
      <c r="AY106" s="207">
        <v>2</v>
      </c>
      <c r="AZ106" s="216">
        <v>5</v>
      </c>
      <c r="BA106" s="207">
        <v>2</v>
      </c>
      <c r="BB106" s="216">
        <v>5</v>
      </c>
      <c r="BC106" s="207">
        <v>2</v>
      </c>
      <c r="BD106" s="216">
        <v>5</v>
      </c>
      <c r="BE106" s="207">
        <v>2</v>
      </c>
      <c r="BF106" s="216">
        <v>5</v>
      </c>
      <c r="BG106" s="207">
        <v>2</v>
      </c>
      <c r="BH106" s="216">
        <v>2</v>
      </c>
      <c r="BI106" s="207">
        <v>3</v>
      </c>
      <c r="BJ106">
        <v>2</v>
      </c>
      <c r="BK106" s="207">
        <v>3</v>
      </c>
      <c r="BL106">
        <v>6</v>
      </c>
    </row>
    <row r="107" spans="1:67">
      <c r="A107" s="146"/>
      <c r="B107" s="150"/>
      <c r="C107" s="150"/>
      <c r="D107" s="150"/>
      <c r="E107" s="150"/>
      <c r="F107" s="150"/>
      <c r="G107" s="186" t="s">
        <v>91</v>
      </c>
      <c r="H107" s="33"/>
      <c r="I107" s="55">
        <f t="shared" ref="I107:N107" si="19">+I91/I9/I26</f>
        <v>0.89874196431494391</v>
      </c>
      <c r="J107" s="56">
        <f t="shared" si="19"/>
        <v>2.2677445748267182</v>
      </c>
      <c r="K107" s="56">
        <f t="shared" si="19"/>
        <v>1.3191555943875117</v>
      </c>
      <c r="L107" s="55">
        <f t="shared" si="19"/>
        <v>5.9794748860118698</v>
      </c>
      <c r="M107" s="56">
        <f t="shared" si="19"/>
        <v>2.7792784865235611</v>
      </c>
      <c r="N107" s="57">
        <f t="shared" si="19"/>
        <v>3.651925220729161</v>
      </c>
      <c r="O107" s="81" t="s">
        <v>6</v>
      </c>
      <c r="P107" t="s">
        <v>6</v>
      </c>
      <c r="AB107" s="208" t="s">
        <v>14</v>
      </c>
      <c r="AC107" s="207">
        <v>6</v>
      </c>
      <c r="AD107" s="212">
        <v>6</v>
      </c>
      <c r="AE107" s="207">
        <v>6</v>
      </c>
      <c r="AF107" s="206">
        <v>5</v>
      </c>
      <c r="AG107" s="207">
        <v>6</v>
      </c>
      <c r="AH107" s="216">
        <v>6</v>
      </c>
      <c r="AI107" s="207">
        <v>6</v>
      </c>
      <c r="AJ107" s="216">
        <v>6</v>
      </c>
      <c r="AK107" s="207">
        <v>6</v>
      </c>
      <c r="AL107" s="198">
        <v>3</v>
      </c>
      <c r="AM107" s="207">
        <v>6</v>
      </c>
      <c r="AN107" s="198">
        <v>4</v>
      </c>
      <c r="AO107" s="207">
        <v>6</v>
      </c>
      <c r="AP107" s="219">
        <v>5</v>
      </c>
      <c r="AQ107" s="207">
        <v>6</v>
      </c>
      <c r="AR107" s="216">
        <v>4</v>
      </c>
      <c r="AS107" s="207">
        <v>6</v>
      </c>
      <c r="AT107" s="216">
        <v>4</v>
      </c>
      <c r="AU107" s="207">
        <v>6</v>
      </c>
      <c r="AV107" s="216">
        <v>2</v>
      </c>
      <c r="AW107" s="207">
        <v>6</v>
      </c>
      <c r="AX107" s="216">
        <v>4</v>
      </c>
      <c r="AY107" s="207">
        <v>6</v>
      </c>
      <c r="AZ107" s="216">
        <v>6</v>
      </c>
      <c r="BA107" s="207">
        <v>6</v>
      </c>
      <c r="BB107" s="216">
        <v>6</v>
      </c>
      <c r="BC107" s="207">
        <v>6</v>
      </c>
      <c r="BD107" s="216">
        <v>4</v>
      </c>
      <c r="BE107" s="207">
        <v>6</v>
      </c>
      <c r="BF107" s="216">
        <v>6</v>
      </c>
      <c r="BG107" s="207">
        <v>6</v>
      </c>
      <c r="BH107" s="216">
        <v>3</v>
      </c>
      <c r="BI107" s="207">
        <v>5</v>
      </c>
      <c r="BJ107">
        <v>3</v>
      </c>
      <c r="BK107" s="207">
        <v>5</v>
      </c>
      <c r="BL107">
        <v>5</v>
      </c>
    </row>
    <row r="108" spans="1:67">
      <c r="A108" s="146"/>
      <c r="B108" s="150"/>
      <c r="C108" s="150"/>
      <c r="D108" s="150"/>
      <c r="E108" s="150"/>
      <c r="F108" s="150"/>
      <c r="G108" s="186" t="s">
        <v>114</v>
      </c>
      <c r="H108" s="33" t="s">
        <v>6</v>
      </c>
      <c r="I108" s="55">
        <f t="shared" ref="I108:N108" si="20">+I96/I9/(I25+I64+I67)</f>
        <v>0.19701875281473458</v>
      </c>
      <c r="J108" s="56">
        <f t="shared" si="20"/>
        <v>0.83393631928771372</v>
      </c>
      <c r="K108" s="56">
        <f t="shared" si="20"/>
        <v>0.54765954358724922</v>
      </c>
      <c r="L108" s="55">
        <f t="shared" si="20"/>
        <v>0.4011405959718003</v>
      </c>
      <c r="M108" s="56">
        <f t="shared" si="20"/>
        <v>0.13922841065771999</v>
      </c>
      <c r="N108" s="57">
        <f t="shared" si="20"/>
        <v>0.59086763327905512</v>
      </c>
      <c r="O108" s="81"/>
      <c r="U108" s="5" t="s">
        <v>12</v>
      </c>
      <c r="V108" s="5" t="s">
        <v>11</v>
      </c>
      <c r="W108" s="5" t="s">
        <v>13</v>
      </c>
      <c r="X108" s="5" t="s">
        <v>15</v>
      </c>
      <c r="Y108" s="5" t="s">
        <v>16</v>
      </c>
      <c r="Z108" s="5" t="s">
        <v>14</v>
      </c>
      <c r="BF108" s="216"/>
      <c r="BH108" s="216"/>
    </row>
    <row r="109" spans="1:67">
      <c r="A109" s="146"/>
      <c r="B109" s="150"/>
      <c r="C109" s="150"/>
      <c r="D109" s="150"/>
      <c r="E109" s="150"/>
      <c r="F109" s="150"/>
      <c r="G109" s="186" t="s">
        <v>109</v>
      </c>
      <c r="H109" s="170"/>
      <c r="I109" s="70">
        <f t="shared" ref="I109:N109" si="21">+I100/(I25+I67)</f>
        <v>6.7010641363724199E-2</v>
      </c>
      <c r="J109" s="70">
        <f t="shared" si="21"/>
        <v>9.7535881224919078E-3</v>
      </c>
      <c r="K109" s="70">
        <f t="shared" si="21"/>
        <v>5.3871895813644398E-2</v>
      </c>
      <c r="L109" s="70">
        <f t="shared" si="21"/>
        <v>0.17526109335607315</v>
      </c>
      <c r="M109" s="70">
        <f t="shared" si="21"/>
        <v>0.11323253652225385</v>
      </c>
      <c r="N109" s="70">
        <f t="shared" si="21"/>
        <v>0.15737363461766887</v>
      </c>
      <c r="O109" s="177" t="s">
        <v>6</v>
      </c>
      <c r="P109" t="s">
        <v>6</v>
      </c>
      <c r="R109" t="s">
        <v>208</v>
      </c>
      <c r="S109" s="207" t="s">
        <v>228</v>
      </c>
      <c r="T109" s="207"/>
      <c r="U109" s="222">
        <v>1.1499999999999999</v>
      </c>
      <c r="V109" s="222">
        <v>0.06</v>
      </c>
      <c r="W109" s="222">
        <v>0.31</v>
      </c>
      <c r="X109" s="222">
        <v>0.23</v>
      </c>
      <c r="Y109" s="222">
        <v>0.74</v>
      </c>
      <c r="Z109" s="222">
        <v>7.0000000000000007E-2</v>
      </c>
      <c r="AC109" s="208" t="s">
        <v>226</v>
      </c>
      <c r="AD109" s="215" t="s">
        <v>210</v>
      </c>
      <c r="AE109" s="208" t="s">
        <v>226</v>
      </c>
      <c r="AF109" s="215" t="s">
        <v>212</v>
      </c>
      <c r="AG109" s="208" t="s">
        <v>226</v>
      </c>
      <c r="AH109" s="215" t="s">
        <v>213</v>
      </c>
      <c r="AI109" s="208" t="s">
        <v>226</v>
      </c>
      <c r="AJ109" s="215" t="s">
        <v>214</v>
      </c>
      <c r="AK109" s="208" t="s">
        <v>226</v>
      </c>
      <c r="AL109" s="213" t="s">
        <v>215</v>
      </c>
      <c r="AM109" s="208" t="s">
        <v>226</v>
      </c>
      <c r="AN109" s="213" t="s">
        <v>216</v>
      </c>
      <c r="AO109" s="208" t="s">
        <v>226</v>
      </c>
      <c r="AP109" s="217" t="s">
        <v>217</v>
      </c>
      <c r="AQ109" s="208" t="s">
        <v>226</v>
      </c>
      <c r="AR109" s="215" t="s">
        <v>218</v>
      </c>
      <c r="AS109" s="208" t="s">
        <v>226</v>
      </c>
      <c r="AT109" s="215" t="s">
        <v>219</v>
      </c>
      <c r="AU109" s="208" t="s">
        <v>226</v>
      </c>
      <c r="AV109" s="215" t="s">
        <v>220</v>
      </c>
      <c r="AW109" s="208" t="s">
        <v>226</v>
      </c>
      <c r="AX109" s="215" t="s">
        <v>221</v>
      </c>
      <c r="AY109" s="208" t="s">
        <v>226</v>
      </c>
      <c r="AZ109" s="215" t="s">
        <v>222</v>
      </c>
      <c r="BA109" s="208" t="s">
        <v>226</v>
      </c>
      <c r="BB109" s="215" t="s">
        <v>223</v>
      </c>
      <c r="BC109" s="208" t="s">
        <v>226</v>
      </c>
      <c r="BD109" s="215" t="s">
        <v>224</v>
      </c>
      <c r="BE109" s="208" t="s">
        <v>226</v>
      </c>
      <c r="BF109" s="215" t="s">
        <v>231</v>
      </c>
      <c r="BG109" s="208" t="s">
        <v>226</v>
      </c>
      <c r="BH109" s="215" t="s">
        <v>234</v>
      </c>
      <c r="BI109" s="211" t="s">
        <v>211</v>
      </c>
      <c r="BJ109" s="208" t="s">
        <v>235</v>
      </c>
      <c r="BK109" s="211" t="s">
        <v>211</v>
      </c>
      <c r="BL109" s="208" t="s">
        <v>237</v>
      </c>
    </row>
    <row r="110" spans="1:67">
      <c r="A110" s="146"/>
      <c r="B110" s="150"/>
      <c r="C110" s="150"/>
      <c r="D110" s="150"/>
      <c r="E110" s="150"/>
      <c r="F110" s="150"/>
      <c r="G110" s="186" t="s">
        <v>110</v>
      </c>
      <c r="H110" s="170"/>
      <c r="I110" s="70">
        <f t="shared" ref="I110:N110" si="22">+I105/I9/(I25+I64)</f>
        <v>6.5171107983520759E-3</v>
      </c>
      <c r="J110" s="70">
        <f t="shared" si="22"/>
        <v>0.1512730443320541</v>
      </c>
      <c r="K110" s="70">
        <f t="shared" si="22"/>
        <v>7.6159124632856762E-2</v>
      </c>
      <c r="L110" s="70">
        <f t="shared" si="22"/>
        <v>0.12386872722719439</v>
      </c>
      <c r="M110" s="70">
        <f t="shared" si="22"/>
        <v>0</v>
      </c>
      <c r="N110" s="70">
        <f t="shared" si="22"/>
        <v>9.4984063889139478E-2</v>
      </c>
      <c r="O110" s="81" t="s">
        <v>6</v>
      </c>
      <c r="R110" t="s">
        <v>6</v>
      </c>
      <c r="AB110" s="208" t="s">
        <v>12</v>
      </c>
      <c r="AC110" s="207">
        <v>3</v>
      </c>
      <c r="AD110" s="212">
        <v>3</v>
      </c>
      <c r="AE110" s="207">
        <v>3</v>
      </c>
      <c r="AF110" s="206">
        <v>2</v>
      </c>
      <c r="AG110" s="207">
        <v>3</v>
      </c>
      <c r="AH110" s="200">
        <v>1</v>
      </c>
      <c r="AI110" s="207">
        <v>3</v>
      </c>
      <c r="AJ110" s="200">
        <v>1</v>
      </c>
      <c r="AK110" s="207">
        <v>3</v>
      </c>
      <c r="AL110" s="214">
        <v>1</v>
      </c>
      <c r="AM110" s="207">
        <v>3</v>
      </c>
      <c r="AN110" s="214">
        <v>2</v>
      </c>
      <c r="AO110" s="207">
        <v>3</v>
      </c>
      <c r="AP110" s="218">
        <v>4</v>
      </c>
      <c r="AQ110" s="207">
        <v>3</v>
      </c>
      <c r="AR110" s="200">
        <v>6</v>
      </c>
      <c r="AS110" s="207">
        <v>3</v>
      </c>
      <c r="AT110" s="200">
        <v>6</v>
      </c>
      <c r="AU110" s="207">
        <v>3</v>
      </c>
      <c r="AV110" s="200">
        <v>6</v>
      </c>
      <c r="AW110" s="207">
        <v>3</v>
      </c>
      <c r="AX110" s="200">
        <v>5</v>
      </c>
      <c r="AY110" s="207">
        <v>3</v>
      </c>
      <c r="AZ110" s="200">
        <v>1</v>
      </c>
      <c r="BA110" s="207">
        <v>3</v>
      </c>
      <c r="BB110" s="200">
        <v>2</v>
      </c>
      <c r="BC110" s="207">
        <v>3</v>
      </c>
      <c r="BD110" s="200">
        <v>2</v>
      </c>
      <c r="BE110" s="207">
        <v>3</v>
      </c>
      <c r="BF110" s="216">
        <v>1</v>
      </c>
      <c r="BG110" s="207">
        <v>3</v>
      </c>
      <c r="BH110" s="216">
        <v>6</v>
      </c>
      <c r="BI110" s="209">
        <v>2</v>
      </c>
      <c r="BJ110">
        <v>5</v>
      </c>
      <c r="BK110" s="209">
        <v>2</v>
      </c>
      <c r="BL110">
        <v>1</v>
      </c>
    </row>
    <row r="111" spans="1:67">
      <c r="A111" s="147" t="s">
        <v>129</v>
      </c>
      <c r="B111" s="147"/>
      <c r="C111" s="147" t="s">
        <v>164</v>
      </c>
      <c r="D111" s="147" t="s">
        <v>167</v>
      </c>
      <c r="E111" s="147" t="s">
        <v>168</v>
      </c>
      <c r="F111" s="149" t="s">
        <v>6</v>
      </c>
      <c r="G111" s="28" t="s">
        <v>60</v>
      </c>
      <c r="H111" s="33"/>
      <c r="I111" s="30">
        <v>0.57530000000000003</v>
      </c>
      <c r="J111" s="31">
        <v>0.23076923076923078</v>
      </c>
      <c r="K111" s="31">
        <v>0.5</v>
      </c>
      <c r="L111" s="30">
        <v>0.7581</v>
      </c>
      <c r="M111" s="31">
        <v>0.752</v>
      </c>
      <c r="N111" s="32">
        <v>0.36199999999999999</v>
      </c>
      <c r="O111" s="177" t="s">
        <v>6</v>
      </c>
      <c r="R111" t="s">
        <v>6</v>
      </c>
      <c r="U111" s="5" t="s">
        <v>12</v>
      </c>
      <c r="V111" s="5" t="s">
        <v>11</v>
      </c>
      <c r="W111" s="5" t="s">
        <v>13</v>
      </c>
      <c r="X111" s="5" t="s">
        <v>15</v>
      </c>
      <c r="Y111" s="5" t="s">
        <v>16</v>
      </c>
      <c r="Z111" s="5" t="s">
        <v>14</v>
      </c>
      <c r="AB111" s="208" t="s">
        <v>11</v>
      </c>
      <c r="AC111" s="207">
        <v>4</v>
      </c>
      <c r="AD111" s="212">
        <v>5</v>
      </c>
      <c r="AE111" s="207">
        <v>4</v>
      </c>
      <c r="AF111" s="206">
        <v>1</v>
      </c>
      <c r="AG111" s="207">
        <v>4</v>
      </c>
      <c r="AH111" s="216">
        <v>3</v>
      </c>
      <c r="AI111" s="207">
        <v>4</v>
      </c>
      <c r="AJ111" s="216">
        <v>2</v>
      </c>
      <c r="AK111" s="207">
        <v>4</v>
      </c>
      <c r="AL111" s="198">
        <v>2</v>
      </c>
      <c r="AM111" s="207">
        <v>4</v>
      </c>
      <c r="AN111" s="198">
        <v>3</v>
      </c>
      <c r="AO111" s="207">
        <v>4</v>
      </c>
      <c r="AP111" s="219">
        <v>3</v>
      </c>
      <c r="AQ111" s="207">
        <v>4</v>
      </c>
      <c r="AR111" s="216">
        <v>5</v>
      </c>
      <c r="AS111" s="207">
        <v>4</v>
      </c>
      <c r="AT111" s="216">
        <v>3</v>
      </c>
      <c r="AU111" s="207">
        <v>4</v>
      </c>
      <c r="AV111" s="216">
        <v>4</v>
      </c>
      <c r="AW111" s="207">
        <v>4</v>
      </c>
      <c r="AX111" s="216">
        <v>1</v>
      </c>
      <c r="AY111" s="207">
        <v>4</v>
      </c>
      <c r="AZ111" s="216">
        <v>2</v>
      </c>
      <c r="BA111" s="207">
        <v>4</v>
      </c>
      <c r="BB111" s="216">
        <v>1</v>
      </c>
      <c r="BC111" s="207">
        <v>4</v>
      </c>
      <c r="BD111" s="216">
        <v>6</v>
      </c>
      <c r="BE111" s="207">
        <v>4</v>
      </c>
      <c r="BF111" s="216">
        <v>2</v>
      </c>
      <c r="BG111" s="207">
        <v>4</v>
      </c>
      <c r="BH111" s="216">
        <v>4</v>
      </c>
      <c r="BI111" s="207">
        <v>4</v>
      </c>
      <c r="BJ111">
        <v>4</v>
      </c>
      <c r="BK111" s="207">
        <v>4</v>
      </c>
      <c r="BL111">
        <v>4</v>
      </c>
    </row>
    <row r="112" spans="1:67">
      <c r="A112" s="147" t="s">
        <v>129</v>
      </c>
      <c r="B112" s="148"/>
      <c r="C112" s="147" t="s">
        <v>164</v>
      </c>
      <c r="D112" s="147" t="s">
        <v>167</v>
      </c>
      <c r="E112" s="147" t="s">
        <v>168</v>
      </c>
      <c r="F112" s="150"/>
      <c r="G112" s="28" t="s">
        <v>61</v>
      </c>
      <c r="H112" s="33"/>
      <c r="I112" s="30">
        <v>8.2199999999999995E-2</v>
      </c>
      <c r="J112" s="31">
        <v>0.30769230769230771</v>
      </c>
      <c r="K112" s="31">
        <v>6.25E-2</v>
      </c>
      <c r="L112" s="30">
        <v>8.0999999999999996E-3</v>
      </c>
      <c r="M112" s="31">
        <v>2.4400000000000002E-2</v>
      </c>
      <c r="N112" s="32">
        <v>6.4000000000000001E-2</v>
      </c>
      <c r="O112" s="81"/>
      <c r="R112">
        <v>1</v>
      </c>
      <c r="S112" t="s">
        <v>19</v>
      </c>
      <c r="U112" s="199">
        <v>0.25130000000000002</v>
      </c>
      <c r="V112" s="199">
        <v>0.1845</v>
      </c>
      <c r="W112" s="199">
        <v>0.18790000000000001</v>
      </c>
      <c r="X112" s="199">
        <v>0.2266</v>
      </c>
      <c r="Y112" s="199">
        <v>0.223</v>
      </c>
      <c r="Z112" s="199">
        <v>0.13369999999999999</v>
      </c>
      <c r="AB112" s="208" t="s">
        <v>13</v>
      </c>
      <c r="AC112" s="207">
        <v>6</v>
      </c>
      <c r="AD112" s="212">
        <v>4</v>
      </c>
      <c r="AE112" s="207">
        <v>6</v>
      </c>
      <c r="AF112" s="206">
        <v>4</v>
      </c>
      <c r="AG112" s="207">
        <v>6</v>
      </c>
      <c r="AH112" s="216">
        <v>5</v>
      </c>
      <c r="AI112" s="207">
        <v>6</v>
      </c>
      <c r="AJ112" s="216">
        <v>5</v>
      </c>
      <c r="AK112" s="207">
        <v>6</v>
      </c>
      <c r="AL112" s="198">
        <v>4</v>
      </c>
      <c r="AM112" s="207">
        <v>6</v>
      </c>
      <c r="AN112" s="198">
        <v>1</v>
      </c>
      <c r="AO112" s="207">
        <v>6</v>
      </c>
      <c r="AP112" s="219">
        <v>6</v>
      </c>
      <c r="AQ112" s="207">
        <v>6</v>
      </c>
      <c r="AR112" s="216">
        <v>3</v>
      </c>
      <c r="AS112" s="207">
        <v>6</v>
      </c>
      <c r="AT112" s="216">
        <v>5</v>
      </c>
      <c r="AU112" s="207">
        <v>6</v>
      </c>
      <c r="AV112" s="216">
        <v>5</v>
      </c>
      <c r="AW112" s="207">
        <v>6</v>
      </c>
      <c r="AX112" s="216">
        <v>6</v>
      </c>
      <c r="AY112" s="207">
        <v>6</v>
      </c>
      <c r="AZ112" s="216">
        <v>3</v>
      </c>
      <c r="BA112" s="207">
        <v>6</v>
      </c>
      <c r="BB112" s="216">
        <v>3</v>
      </c>
      <c r="BC112" s="207">
        <v>6</v>
      </c>
      <c r="BD112" s="216">
        <v>1</v>
      </c>
      <c r="BE112" s="207">
        <v>6</v>
      </c>
      <c r="BF112" s="216">
        <v>4</v>
      </c>
      <c r="BG112" s="207">
        <v>6</v>
      </c>
      <c r="BH112" s="216">
        <v>5</v>
      </c>
      <c r="BI112" s="207">
        <v>6</v>
      </c>
      <c r="BJ112">
        <v>6</v>
      </c>
      <c r="BK112" s="207">
        <v>6</v>
      </c>
      <c r="BL112">
        <v>3</v>
      </c>
    </row>
    <row r="113" spans="1:64">
      <c r="A113" s="147" t="s">
        <v>129</v>
      </c>
      <c r="B113" s="147"/>
      <c r="C113" s="147" t="s">
        <v>164</v>
      </c>
      <c r="D113" s="147" t="s">
        <v>167</v>
      </c>
      <c r="E113" s="147" t="s">
        <v>168</v>
      </c>
      <c r="F113" s="149" t="s">
        <v>6</v>
      </c>
      <c r="G113" s="28" t="s">
        <v>62</v>
      </c>
      <c r="H113" s="33"/>
      <c r="I113" s="30">
        <v>0.39729999999999999</v>
      </c>
      <c r="J113" s="31">
        <v>0.10256410256410256</v>
      </c>
      <c r="K113" s="31">
        <v>0.2316</v>
      </c>
      <c r="L113" s="30">
        <v>0.79200000000000004</v>
      </c>
      <c r="M113" s="31">
        <v>0.77800000000000002</v>
      </c>
      <c r="N113" s="32">
        <v>0.37</v>
      </c>
      <c r="O113" s="81"/>
      <c r="R113">
        <v>2</v>
      </c>
      <c r="S113" s="205" t="s">
        <v>66</v>
      </c>
      <c r="T113" s="203"/>
      <c r="U113" s="206">
        <v>5184</v>
      </c>
      <c r="V113" s="206">
        <v>10081</v>
      </c>
      <c r="W113" s="206">
        <v>3069</v>
      </c>
      <c r="X113" s="206">
        <v>3476</v>
      </c>
      <c r="Y113" s="206">
        <v>2742</v>
      </c>
      <c r="Z113" s="206">
        <v>3057</v>
      </c>
      <c r="AB113" s="208" t="s">
        <v>15</v>
      </c>
      <c r="AC113" s="220">
        <v>1</v>
      </c>
      <c r="AD113" s="212">
        <v>1</v>
      </c>
      <c r="AE113" s="220">
        <v>1</v>
      </c>
      <c r="AF113" s="206">
        <v>3</v>
      </c>
      <c r="AG113" s="220">
        <v>1</v>
      </c>
      <c r="AH113" s="216">
        <v>4</v>
      </c>
      <c r="AI113" s="220">
        <v>1</v>
      </c>
      <c r="AJ113" s="216">
        <v>4</v>
      </c>
      <c r="AK113" s="220">
        <v>1</v>
      </c>
      <c r="AL113" s="198">
        <v>5</v>
      </c>
      <c r="AM113" s="220">
        <v>1</v>
      </c>
      <c r="AN113" s="198">
        <v>5</v>
      </c>
      <c r="AO113" s="220">
        <v>1</v>
      </c>
      <c r="AP113" s="219">
        <v>1</v>
      </c>
      <c r="AQ113" s="220">
        <v>1</v>
      </c>
      <c r="AR113" s="216">
        <v>2</v>
      </c>
      <c r="AS113" s="220">
        <v>1</v>
      </c>
      <c r="AT113" s="216">
        <v>2</v>
      </c>
      <c r="AU113" s="220">
        <v>1</v>
      </c>
      <c r="AV113" s="216">
        <v>3</v>
      </c>
      <c r="AW113" s="220">
        <v>1</v>
      </c>
      <c r="AX113" s="216">
        <v>2</v>
      </c>
      <c r="AY113" s="220">
        <v>1</v>
      </c>
      <c r="AZ113" s="216">
        <v>4</v>
      </c>
      <c r="BA113" s="220">
        <v>1</v>
      </c>
      <c r="BB113" s="216">
        <v>4</v>
      </c>
      <c r="BC113" s="220">
        <v>1</v>
      </c>
      <c r="BD113" s="216">
        <v>3</v>
      </c>
      <c r="BE113" s="220">
        <v>1</v>
      </c>
      <c r="BF113" s="216">
        <v>3</v>
      </c>
      <c r="BG113" s="220">
        <v>1</v>
      </c>
      <c r="BH113" s="216">
        <v>1</v>
      </c>
      <c r="BI113" s="207">
        <v>1</v>
      </c>
      <c r="BJ113">
        <v>1</v>
      </c>
      <c r="BK113" s="207">
        <v>1</v>
      </c>
      <c r="BL113">
        <v>2</v>
      </c>
    </row>
    <row r="114" spans="1:64">
      <c r="A114" s="147" t="s">
        <v>129</v>
      </c>
      <c r="B114" s="148"/>
      <c r="C114" s="147" t="s">
        <v>164</v>
      </c>
      <c r="D114" s="147" t="s">
        <v>167</v>
      </c>
      <c r="E114" s="147" t="s">
        <v>168</v>
      </c>
      <c r="F114" s="150"/>
      <c r="G114" s="28" t="s">
        <v>63</v>
      </c>
      <c r="H114" s="33"/>
      <c r="I114" s="30">
        <v>8.2199999999999995E-2</v>
      </c>
      <c r="J114" s="31">
        <v>0.17948717948717949</v>
      </c>
      <c r="K114" s="31">
        <v>0.1158</v>
      </c>
      <c r="L114" s="30">
        <v>8.0000000000000002E-3</v>
      </c>
      <c r="M114" s="31">
        <v>8.0999999999999996E-3</v>
      </c>
      <c r="N114" s="32">
        <v>0.152</v>
      </c>
      <c r="O114" s="81"/>
      <c r="R114">
        <v>3</v>
      </c>
      <c r="S114" s="205" t="s">
        <v>67</v>
      </c>
      <c r="T114" s="203"/>
      <c r="U114" s="205">
        <v>12495</v>
      </c>
      <c r="V114" s="205">
        <v>4609</v>
      </c>
      <c r="W114" s="205">
        <v>3196</v>
      </c>
      <c r="X114" s="205">
        <v>3806</v>
      </c>
      <c r="Y114" s="205">
        <v>4643</v>
      </c>
      <c r="Z114" s="205">
        <v>1682</v>
      </c>
      <c r="AB114" s="210" t="s">
        <v>16</v>
      </c>
      <c r="AC114" s="221">
        <v>2</v>
      </c>
      <c r="AD114" s="212">
        <v>2</v>
      </c>
      <c r="AE114" s="221">
        <v>2</v>
      </c>
      <c r="AF114" s="206">
        <v>6</v>
      </c>
      <c r="AG114" s="221">
        <v>2</v>
      </c>
      <c r="AH114" s="216">
        <v>2</v>
      </c>
      <c r="AI114" s="221">
        <v>2</v>
      </c>
      <c r="AJ114" s="216">
        <v>3</v>
      </c>
      <c r="AK114" s="221">
        <v>2</v>
      </c>
      <c r="AL114" s="198">
        <v>6</v>
      </c>
      <c r="AM114" s="221">
        <v>2</v>
      </c>
      <c r="AN114" s="198">
        <v>6</v>
      </c>
      <c r="AO114" s="221">
        <v>2</v>
      </c>
      <c r="AP114" s="219">
        <v>2</v>
      </c>
      <c r="AQ114" s="221">
        <v>2</v>
      </c>
      <c r="AR114" s="216">
        <v>1</v>
      </c>
      <c r="AS114" s="221">
        <v>2</v>
      </c>
      <c r="AT114" s="216">
        <v>1</v>
      </c>
      <c r="AU114" s="221">
        <v>2</v>
      </c>
      <c r="AV114" s="216">
        <v>1</v>
      </c>
      <c r="AW114" s="221">
        <v>2</v>
      </c>
      <c r="AX114" s="216">
        <v>3</v>
      </c>
      <c r="AY114" s="221">
        <v>2</v>
      </c>
      <c r="AZ114" s="216">
        <v>5</v>
      </c>
      <c r="BA114" s="221">
        <v>2</v>
      </c>
      <c r="BB114" s="216">
        <v>5</v>
      </c>
      <c r="BC114" s="221">
        <v>2</v>
      </c>
      <c r="BD114" s="216">
        <v>5</v>
      </c>
      <c r="BE114" s="221">
        <v>2</v>
      </c>
      <c r="BF114" s="216">
        <v>5</v>
      </c>
      <c r="BG114" s="221">
        <v>2</v>
      </c>
      <c r="BH114" s="216">
        <v>2</v>
      </c>
      <c r="BI114" s="207">
        <v>3</v>
      </c>
      <c r="BJ114">
        <v>2</v>
      </c>
      <c r="BK114" s="207">
        <v>3</v>
      </c>
      <c r="BL114">
        <v>6</v>
      </c>
    </row>
    <row r="115" spans="1:64">
      <c r="A115" s="147" t="s">
        <v>129</v>
      </c>
      <c r="B115" s="147"/>
      <c r="C115" s="147" t="s">
        <v>164</v>
      </c>
      <c r="D115" s="147" t="s">
        <v>167</v>
      </c>
      <c r="E115" s="147" t="s">
        <v>168</v>
      </c>
      <c r="F115" s="149" t="s">
        <v>6</v>
      </c>
      <c r="G115" s="28" t="s">
        <v>64</v>
      </c>
      <c r="H115" s="33"/>
      <c r="I115" s="30">
        <v>0.41099999999999998</v>
      </c>
      <c r="J115" s="31">
        <v>7.4999999999999997E-2</v>
      </c>
      <c r="K115" s="31">
        <v>0.30299999999999999</v>
      </c>
      <c r="L115" s="30">
        <v>0.76380000000000003</v>
      </c>
      <c r="M115" s="31">
        <v>0.55100000000000005</v>
      </c>
      <c r="N115" s="32">
        <v>0.29799999999999999</v>
      </c>
      <c r="O115" s="81"/>
      <c r="R115">
        <v>4</v>
      </c>
      <c r="S115" s="200" t="s">
        <v>74</v>
      </c>
      <c r="T115" s="203"/>
      <c r="U115" s="204">
        <v>17679</v>
      </c>
      <c r="V115" s="204">
        <v>14690</v>
      </c>
      <c r="W115" s="204">
        <v>6265</v>
      </c>
      <c r="X115" s="204">
        <v>7282</v>
      </c>
      <c r="Y115" s="204">
        <v>7385</v>
      </c>
      <c r="Z115" s="204">
        <v>4739</v>
      </c>
      <c r="AB115" s="208" t="s">
        <v>14</v>
      </c>
      <c r="AC115" s="207">
        <v>5</v>
      </c>
      <c r="AD115" s="212">
        <v>6</v>
      </c>
      <c r="AE115" s="207">
        <v>5</v>
      </c>
      <c r="AF115" s="206">
        <v>5</v>
      </c>
      <c r="AG115" s="207">
        <v>5</v>
      </c>
      <c r="AH115" s="216">
        <v>6</v>
      </c>
      <c r="AI115" s="207">
        <v>5</v>
      </c>
      <c r="AJ115" s="216">
        <v>6</v>
      </c>
      <c r="AK115" s="207">
        <v>5</v>
      </c>
      <c r="AL115" s="198">
        <v>3</v>
      </c>
      <c r="AM115" s="207">
        <v>5</v>
      </c>
      <c r="AN115" s="198">
        <v>4</v>
      </c>
      <c r="AO115" s="207">
        <v>5</v>
      </c>
      <c r="AP115" s="219">
        <v>5</v>
      </c>
      <c r="AQ115" s="207">
        <v>5</v>
      </c>
      <c r="AR115" s="216">
        <v>4</v>
      </c>
      <c r="AS115" s="207">
        <v>5</v>
      </c>
      <c r="AT115" s="216">
        <v>4</v>
      </c>
      <c r="AU115" s="207">
        <v>5</v>
      </c>
      <c r="AV115" s="216">
        <v>2</v>
      </c>
      <c r="AW115" s="207">
        <v>5</v>
      </c>
      <c r="AX115" s="216">
        <v>4</v>
      </c>
      <c r="AY115" s="207">
        <v>5</v>
      </c>
      <c r="AZ115" s="216">
        <v>6</v>
      </c>
      <c r="BA115" s="207">
        <v>5</v>
      </c>
      <c r="BB115" s="216">
        <v>6</v>
      </c>
      <c r="BC115" s="207">
        <v>5</v>
      </c>
      <c r="BD115" s="216">
        <v>4</v>
      </c>
      <c r="BE115" s="207">
        <v>5</v>
      </c>
      <c r="BF115" s="216">
        <v>6</v>
      </c>
      <c r="BG115" s="207">
        <v>5</v>
      </c>
      <c r="BH115" s="216">
        <v>2</v>
      </c>
      <c r="BI115" s="207">
        <v>5</v>
      </c>
      <c r="BJ115">
        <v>3</v>
      </c>
      <c r="BK115" s="207">
        <v>5</v>
      </c>
      <c r="BL115">
        <v>5</v>
      </c>
    </row>
    <row r="116" spans="1:64">
      <c r="A116" s="147" t="s">
        <v>129</v>
      </c>
      <c r="B116" s="148"/>
      <c r="C116" s="147" t="s">
        <v>164</v>
      </c>
      <c r="D116" s="147" t="s">
        <v>167</v>
      </c>
      <c r="E116" s="147" t="s">
        <v>168</v>
      </c>
      <c r="F116" s="150"/>
      <c r="G116" s="28" t="s">
        <v>65</v>
      </c>
      <c r="H116" s="33"/>
      <c r="I116" s="30">
        <v>9.5899999999999999E-2</v>
      </c>
      <c r="J116" s="31">
        <v>0.42499999999999999</v>
      </c>
      <c r="K116" s="31">
        <v>0.1212</v>
      </c>
      <c r="L116" s="30">
        <v>0</v>
      </c>
      <c r="M116" s="31">
        <v>8.0000000000000002E-3</v>
      </c>
      <c r="N116" s="32">
        <v>0.191</v>
      </c>
      <c r="O116" s="81" t="s">
        <v>6</v>
      </c>
      <c r="R116">
        <v>5</v>
      </c>
      <c r="S116" t="s">
        <v>96</v>
      </c>
      <c r="U116">
        <v>42978</v>
      </c>
      <c r="V116">
        <v>41000</v>
      </c>
      <c r="W116">
        <v>15600</v>
      </c>
      <c r="X116">
        <v>11858</v>
      </c>
      <c r="Y116">
        <v>9700</v>
      </c>
      <c r="Z116">
        <v>20000</v>
      </c>
    </row>
    <row r="117" spans="1:64">
      <c r="A117" s="147" t="s">
        <v>129</v>
      </c>
      <c r="B117" s="147"/>
      <c r="C117" s="147" t="s">
        <v>164</v>
      </c>
      <c r="D117" s="147" t="s">
        <v>167</v>
      </c>
      <c r="E117" s="147" t="s">
        <v>168</v>
      </c>
      <c r="F117" s="149" t="s">
        <v>6</v>
      </c>
      <c r="G117" s="28" t="s">
        <v>72</v>
      </c>
      <c r="H117" s="33"/>
      <c r="I117" s="30">
        <v>0.52049999999999996</v>
      </c>
      <c r="J117" s="31">
        <v>2.5000000000000001E-2</v>
      </c>
      <c r="K117" s="31">
        <v>0.21279999999999999</v>
      </c>
      <c r="L117" s="30">
        <v>0.48820000000000002</v>
      </c>
      <c r="M117" s="31">
        <v>0.152</v>
      </c>
      <c r="N117" s="32">
        <v>0.28299999999999997</v>
      </c>
      <c r="O117" s="81"/>
      <c r="R117">
        <v>6</v>
      </c>
      <c r="S117" t="s">
        <v>32</v>
      </c>
      <c r="U117">
        <v>35</v>
      </c>
      <c r="V117">
        <v>33</v>
      </c>
      <c r="W117">
        <v>38</v>
      </c>
      <c r="X117">
        <v>26</v>
      </c>
      <c r="Y117">
        <v>22</v>
      </c>
      <c r="Z117">
        <v>32</v>
      </c>
      <c r="AC117" s="208" t="s">
        <v>229</v>
      </c>
      <c r="AD117" s="208" t="s">
        <v>230</v>
      </c>
      <c r="AE117" s="208" t="s">
        <v>229</v>
      </c>
      <c r="AF117" s="215" t="s">
        <v>212</v>
      </c>
      <c r="AG117" s="208" t="s">
        <v>229</v>
      </c>
      <c r="AH117" s="215" t="s">
        <v>213</v>
      </c>
      <c r="AI117" s="208" t="s">
        <v>229</v>
      </c>
      <c r="AJ117" s="215" t="s">
        <v>214</v>
      </c>
      <c r="AK117" s="208" t="s">
        <v>229</v>
      </c>
      <c r="AL117" s="213" t="s">
        <v>215</v>
      </c>
      <c r="AM117" s="208" t="s">
        <v>229</v>
      </c>
      <c r="AN117" s="213" t="s">
        <v>216</v>
      </c>
      <c r="AO117" s="208" t="s">
        <v>229</v>
      </c>
      <c r="AP117" s="215" t="s">
        <v>221</v>
      </c>
      <c r="AR117" s="215" t="s">
        <v>6</v>
      </c>
    </row>
    <row r="118" spans="1:64" ht="15.75" thickBot="1">
      <c r="A118" s="152" t="s">
        <v>129</v>
      </c>
      <c r="B118" s="151"/>
      <c r="C118" s="152" t="s">
        <v>164</v>
      </c>
      <c r="D118" s="152" t="s">
        <v>167</v>
      </c>
      <c r="E118" s="152" t="s">
        <v>168</v>
      </c>
      <c r="F118" s="153"/>
      <c r="G118" s="63" t="s">
        <v>73</v>
      </c>
      <c r="H118" s="171"/>
      <c r="I118" s="64">
        <v>9.5899999999999999E-2</v>
      </c>
      <c r="J118" s="65">
        <v>0.67500000000000004</v>
      </c>
      <c r="K118" s="65">
        <v>0.10639999999999999</v>
      </c>
      <c r="L118" s="64">
        <v>7.9000000000000008E-3</v>
      </c>
      <c r="M118" s="65">
        <v>0.14399999999999999</v>
      </c>
      <c r="N118" s="66">
        <v>0.152</v>
      </c>
      <c r="O118" s="81"/>
      <c r="R118">
        <v>7</v>
      </c>
      <c r="S118" t="s">
        <v>70</v>
      </c>
      <c r="U118">
        <v>153</v>
      </c>
      <c r="V118">
        <v>320</v>
      </c>
      <c r="W118">
        <v>144</v>
      </c>
      <c r="X118">
        <v>308</v>
      </c>
      <c r="Y118">
        <v>208</v>
      </c>
      <c r="Z118">
        <v>179</v>
      </c>
      <c r="AB118" s="208" t="s">
        <v>12</v>
      </c>
      <c r="AC118" s="207">
        <v>1</v>
      </c>
      <c r="AD118" s="212">
        <v>1</v>
      </c>
      <c r="AE118" s="207">
        <v>1</v>
      </c>
      <c r="AF118" s="206">
        <v>2</v>
      </c>
      <c r="AG118" s="207">
        <v>1</v>
      </c>
      <c r="AH118" s="200">
        <v>1</v>
      </c>
      <c r="AI118" s="207">
        <v>1</v>
      </c>
      <c r="AJ118" s="200">
        <v>1</v>
      </c>
      <c r="AK118" s="207">
        <v>1</v>
      </c>
      <c r="AL118" s="214">
        <v>1</v>
      </c>
      <c r="AM118" s="207">
        <v>1</v>
      </c>
      <c r="AN118" s="214">
        <v>2</v>
      </c>
      <c r="AO118" s="207">
        <v>1</v>
      </c>
      <c r="AP118" s="200">
        <v>5</v>
      </c>
    </row>
    <row r="119" spans="1:64">
      <c r="A119" s="7"/>
      <c r="B119" s="7"/>
      <c r="C119" s="7"/>
      <c r="D119" s="7"/>
      <c r="E119" s="7"/>
      <c r="F119" s="143"/>
      <c r="G119" s="7"/>
      <c r="H119" s="7"/>
      <c r="I119" s="7"/>
      <c r="J119" s="7"/>
      <c r="K119" s="7"/>
      <c r="L119" s="7"/>
      <c r="M119" s="7"/>
      <c r="N119" s="7"/>
      <c r="O119" s="7"/>
      <c r="P119" t="s">
        <v>6</v>
      </c>
      <c r="T119" t="s">
        <v>6</v>
      </c>
      <c r="AB119" s="208" t="s">
        <v>11</v>
      </c>
      <c r="AC119" s="207">
        <v>6</v>
      </c>
      <c r="AD119" s="212">
        <v>5</v>
      </c>
      <c r="AE119" s="207">
        <v>6</v>
      </c>
      <c r="AF119" s="206">
        <v>1</v>
      </c>
      <c r="AG119" s="207">
        <v>6</v>
      </c>
      <c r="AH119" s="216">
        <v>3</v>
      </c>
      <c r="AI119" s="207">
        <v>6</v>
      </c>
      <c r="AJ119" s="216">
        <v>2</v>
      </c>
      <c r="AK119" s="207">
        <v>6</v>
      </c>
      <c r="AL119" s="198">
        <v>2</v>
      </c>
      <c r="AM119" s="207">
        <v>6</v>
      </c>
      <c r="AN119" s="198">
        <v>3</v>
      </c>
      <c r="AO119" s="207">
        <v>6</v>
      </c>
      <c r="AP119" s="216">
        <v>1</v>
      </c>
      <c r="AT119" t="s">
        <v>6</v>
      </c>
    </row>
    <row r="120" spans="1:64">
      <c r="F120" s="144"/>
      <c r="G120" s="187" t="s">
        <v>201</v>
      </c>
      <c r="H120" s="194"/>
      <c r="I120" s="195" t="s">
        <v>12</v>
      </c>
      <c r="J120" s="195" t="s">
        <v>11</v>
      </c>
      <c r="K120" s="195" t="s">
        <v>13</v>
      </c>
      <c r="L120" s="195" t="s">
        <v>15</v>
      </c>
      <c r="M120" s="195" t="s">
        <v>16</v>
      </c>
      <c r="N120" s="195" t="s">
        <v>14</v>
      </c>
      <c r="S120" s="74">
        <v>1.1499999999999999</v>
      </c>
      <c r="T120" s="27">
        <v>0.06</v>
      </c>
      <c r="U120" s="27">
        <v>0.31</v>
      </c>
      <c r="V120" s="74">
        <v>0.23</v>
      </c>
      <c r="W120" s="27">
        <v>0.74</v>
      </c>
      <c r="X120" s="16">
        <v>7.0000000000000007E-2</v>
      </c>
      <c r="AB120" s="208" t="s">
        <v>13</v>
      </c>
      <c r="AC120" s="207">
        <v>3</v>
      </c>
      <c r="AD120" s="212">
        <v>4</v>
      </c>
      <c r="AE120" s="207">
        <v>3</v>
      </c>
      <c r="AF120" s="206">
        <v>4</v>
      </c>
      <c r="AG120" s="207">
        <v>3</v>
      </c>
      <c r="AH120" s="216">
        <v>5</v>
      </c>
      <c r="AI120" s="207">
        <v>3</v>
      </c>
      <c r="AJ120" s="216">
        <v>5</v>
      </c>
      <c r="AK120" s="207">
        <v>3</v>
      </c>
      <c r="AL120" s="198">
        <v>4</v>
      </c>
      <c r="AM120" s="207">
        <v>3</v>
      </c>
      <c r="AN120" s="198">
        <v>1</v>
      </c>
      <c r="AO120" s="207">
        <v>3</v>
      </c>
      <c r="AP120" s="216">
        <v>6</v>
      </c>
      <c r="AS120" t="s">
        <v>6</v>
      </c>
    </row>
    <row r="121" spans="1:64">
      <c r="C121" t="s">
        <v>6</v>
      </c>
      <c r="F121" s="144"/>
      <c r="G121" s="193" t="s">
        <v>197</v>
      </c>
      <c r="H121" s="194"/>
      <c r="I121" s="196">
        <v>30</v>
      </c>
      <c r="J121" s="196">
        <v>3</v>
      </c>
      <c r="K121" s="196">
        <v>30</v>
      </c>
      <c r="L121" s="196">
        <v>97</v>
      </c>
      <c r="M121" s="196">
        <v>70</v>
      </c>
      <c r="N121" s="196">
        <v>15</v>
      </c>
      <c r="AB121" s="208" t="s">
        <v>15</v>
      </c>
      <c r="AC121" s="207">
        <v>4</v>
      </c>
      <c r="AD121" s="212">
        <v>2</v>
      </c>
      <c r="AE121" s="207">
        <v>4</v>
      </c>
      <c r="AF121" s="206">
        <v>3</v>
      </c>
      <c r="AG121" s="207">
        <v>4</v>
      </c>
      <c r="AH121" s="216">
        <v>4</v>
      </c>
      <c r="AI121" s="207">
        <v>4</v>
      </c>
      <c r="AJ121" s="216">
        <v>4</v>
      </c>
      <c r="AK121" s="207">
        <v>4</v>
      </c>
      <c r="AL121" s="198">
        <v>5</v>
      </c>
      <c r="AM121" s="207">
        <v>4</v>
      </c>
      <c r="AN121" s="198">
        <v>5</v>
      </c>
      <c r="AO121" s="207">
        <v>4</v>
      </c>
      <c r="AP121" s="216">
        <v>2</v>
      </c>
      <c r="AS121" t="s">
        <v>6</v>
      </c>
    </row>
    <row r="122" spans="1:64">
      <c r="F122" s="144" t="s">
        <v>6</v>
      </c>
      <c r="G122" s="187" t="s">
        <v>196</v>
      </c>
      <c r="H122" s="194"/>
      <c r="I122" s="197">
        <v>30</v>
      </c>
      <c r="J122" s="197">
        <v>18</v>
      </c>
      <c r="K122" s="197">
        <v>51</v>
      </c>
      <c r="L122" s="197">
        <v>25</v>
      </c>
      <c r="M122" s="197">
        <v>51</v>
      </c>
      <c r="N122" s="197">
        <v>23</v>
      </c>
      <c r="AB122" s="210" t="s">
        <v>16</v>
      </c>
      <c r="AC122" s="207">
        <v>2</v>
      </c>
      <c r="AD122" s="212">
        <v>3</v>
      </c>
      <c r="AE122" s="207">
        <v>2</v>
      </c>
      <c r="AF122" s="206">
        <v>6</v>
      </c>
      <c r="AG122" s="207">
        <v>2</v>
      </c>
      <c r="AH122" s="216">
        <v>2</v>
      </c>
      <c r="AI122" s="207">
        <v>2</v>
      </c>
      <c r="AJ122" s="216">
        <v>3</v>
      </c>
      <c r="AK122" s="207">
        <v>2</v>
      </c>
      <c r="AL122" s="198">
        <v>6</v>
      </c>
      <c r="AM122" s="207">
        <v>2</v>
      </c>
      <c r="AN122" s="198">
        <v>6</v>
      </c>
      <c r="AO122" s="207">
        <v>2</v>
      </c>
      <c r="AP122" s="216">
        <v>3</v>
      </c>
      <c r="AU122" t="s">
        <v>6</v>
      </c>
      <c r="BK122" t="s">
        <v>6</v>
      </c>
    </row>
    <row r="123" spans="1:64">
      <c r="F123" s="144"/>
      <c r="G123" s="193" t="s">
        <v>198</v>
      </c>
      <c r="H123" s="194"/>
      <c r="I123" s="196">
        <v>6</v>
      </c>
      <c r="J123" s="196">
        <v>17</v>
      </c>
      <c r="K123" s="196">
        <v>12</v>
      </c>
      <c r="L123" s="196">
        <v>0</v>
      </c>
      <c r="M123" s="196">
        <v>1</v>
      </c>
      <c r="N123" s="196">
        <v>9</v>
      </c>
      <c r="AB123" s="208" t="s">
        <v>14</v>
      </c>
      <c r="AC123" s="207">
        <v>5</v>
      </c>
      <c r="AD123" s="212">
        <v>6</v>
      </c>
      <c r="AE123" s="207">
        <v>5</v>
      </c>
      <c r="AF123" s="206">
        <v>5</v>
      </c>
      <c r="AG123" s="207">
        <v>5</v>
      </c>
      <c r="AH123" s="216">
        <v>6</v>
      </c>
      <c r="AI123" s="207">
        <v>5</v>
      </c>
      <c r="AJ123" s="216">
        <v>6</v>
      </c>
      <c r="AK123" s="207">
        <v>5</v>
      </c>
      <c r="AL123" s="198">
        <v>3</v>
      </c>
      <c r="AM123" s="207">
        <v>5</v>
      </c>
      <c r="AN123" s="198">
        <v>4</v>
      </c>
      <c r="AO123" s="207">
        <v>5</v>
      </c>
      <c r="AP123" s="216">
        <v>4</v>
      </c>
      <c r="AX123" t="s">
        <v>6</v>
      </c>
    </row>
    <row r="124" spans="1:64">
      <c r="F124" s="144" t="s">
        <v>6</v>
      </c>
      <c r="G124" s="187" t="s">
        <v>203</v>
      </c>
      <c r="H124" s="194"/>
      <c r="I124" s="197">
        <v>3</v>
      </c>
      <c r="J124" s="197">
        <v>4</v>
      </c>
      <c r="K124" s="197">
        <v>6</v>
      </c>
      <c r="L124" s="197">
        <v>5</v>
      </c>
      <c r="M124" s="197">
        <v>5</v>
      </c>
      <c r="N124" s="197">
        <v>2</v>
      </c>
      <c r="AS124" t="s">
        <v>6</v>
      </c>
    </row>
    <row r="125" spans="1:64">
      <c r="F125" s="144"/>
      <c r="G125" s="187" t="s">
        <v>202</v>
      </c>
      <c r="H125" s="194"/>
      <c r="I125" s="195" t="s">
        <v>12</v>
      </c>
      <c r="J125" s="195" t="s">
        <v>11</v>
      </c>
      <c r="K125" s="195" t="s">
        <v>13</v>
      </c>
      <c r="L125" s="195" t="s">
        <v>15</v>
      </c>
      <c r="M125" s="195" t="s">
        <v>16</v>
      </c>
      <c r="N125" s="195" t="s">
        <v>14</v>
      </c>
      <c r="AC125" s="208" t="s">
        <v>231</v>
      </c>
      <c r="AD125" s="208" t="s">
        <v>232</v>
      </c>
      <c r="AE125" s="208" t="s">
        <v>231</v>
      </c>
      <c r="AF125" s="215" t="s">
        <v>212</v>
      </c>
      <c r="AG125" s="208" t="s">
        <v>231</v>
      </c>
      <c r="AH125" s="215" t="s">
        <v>213</v>
      </c>
      <c r="AI125" s="208" t="s">
        <v>231</v>
      </c>
      <c r="AJ125" s="215" t="s">
        <v>214</v>
      </c>
      <c r="AK125" s="208" t="s">
        <v>231</v>
      </c>
      <c r="AL125" s="217" t="s">
        <v>217</v>
      </c>
      <c r="AM125" s="208" t="s">
        <v>231</v>
      </c>
      <c r="AN125" s="215" t="s">
        <v>218</v>
      </c>
      <c r="AO125" s="208" t="s">
        <v>231</v>
      </c>
      <c r="AP125" s="215" t="s">
        <v>219</v>
      </c>
      <c r="AQ125" s="208" t="s">
        <v>231</v>
      </c>
      <c r="AR125" s="215" t="s">
        <v>233</v>
      </c>
      <c r="AS125" s="208" t="s">
        <v>231</v>
      </c>
      <c r="AT125" s="215" t="s">
        <v>222</v>
      </c>
    </row>
    <row r="126" spans="1:64">
      <c r="B126" t="s">
        <v>6</v>
      </c>
      <c r="F126" s="144"/>
      <c r="G126" s="193" t="s">
        <v>197</v>
      </c>
      <c r="H126" s="59"/>
      <c r="I126" s="196">
        <v>42</v>
      </c>
      <c r="J126" s="196">
        <v>9</v>
      </c>
      <c r="K126" s="196">
        <v>48</v>
      </c>
      <c r="L126" s="196">
        <v>94</v>
      </c>
      <c r="M126" s="196">
        <v>94</v>
      </c>
      <c r="N126" s="196">
        <v>19</v>
      </c>
      <c r="AB126" s="208" t="s">
        <v>12</v>
      </c>
      <c r="AC126" s="207">
        <v>1</v>
      </c>
      <c r="AD126" s="212">
        <v>1</v>
      </c>
      <c r="AE126" s="207">
        <v>1</v>
      </c>
      <c r="AF126" s="206">
        <v>2</v>
      </c>
      <c r="AG126" s="207">
        <v>1</v>
      </c>
      <c r="AH126" s="200">
        <v>1</v>
      </c>
      <c r="AI126" s="207">
        <v>1</v>
      </c>
      <c r="AJ126" s="200">
        <v>1</v>
      </c>
      <c r="AK126" s="207">
        <v>1</v>
      </c>
      <c r="AL126" s="218">
        <v>4</v>
      </c>
      <c r="AM126" s="207">
        <v>1</v>
      </c>
      <c r="AN126" s="200">
        <v>6</v>
      </c>
      <c r="AO126" s="207">
        <v>1</v>
      </c>
      <c r="AP126" s="200">
        <v>6</v>
      </c>
      <c r="AQ126" s="207">
        <v>1</v>
      </c>
      <c r="AR126">
        <v>5</v>
      </c>
      <c r="AS126" s="207">
        <v>1</v>
      </c>
      <c r="AT126" s="200">
        <v>1</v>
      </c>
    </row>
    <row r="127" spans="1:64">
      <c r="F127" s="144"/>
      <c r="G127" s="187" t="s">
        <v>196</v>
      </c>
      <c r="H127" s="194"/>
      <c r="I127" s="197">
        <v>25</v>
      </c>
      <c r="J127" s="197">
        <v>20</v>
      </c>
      <c r="K127" s="197">
        <v>42</v>
      </c>
      <c r="L127" s="197">
        <v>29</v>
      </c>
      <c r="M127" s="197">
        <v>28</v>
      </c>
      <c r="N127" s="197">
        <v>27</v>
      </c>
      <c r="AB127" s="208" t="s">
        <v>11</v>
      </c>
      <c r="AC127" s="207">
        <v>2</v>
      </c>
      <c r="AD127" s="212">
        <v>2</v>
      </c>
      <c r="AE127" s="207">
        <v>2</v>
      </c>
      <c r="AF127" s="206">
        <v>1</v>
      </c>
      <c r="AG127" s="207">
        <v>2</v>
      </c>
      <c r="AH127" s="216">
        <v>3</v>
      </c>
      <c r="AI127" s="207">
        <v>2</v>
      </c>
      <c r="AJ127" s="216">
        <v>2</v>
      </c>
      <c r="AK127" s="207">
        <v>2</v>
      </c>
      <c r="AL127" s="219">
        <v>3</v>
      </c>
      <c r="AM127" s="207">
        <v>2</v>
      </c>
      <c r="AN127" s="216">
        <v>5</v>
      </c>
      <c r="AO127" s="207">
        <v>2</v>
      </c>
      <c r="AP127" s="216">
        <v>3</v>
      </c>
      <c r="AQ127" s="207">
        <v>2</v>
      </c>
      <c r="AR127">
        <v>3</v>
      </c>
      <c r="AS127" s="207">
        <v>2</v>
      </c>
      <c r="AT127" s="216">
        <v>2</v>
      </c>
    </row>
    <row r="128" spans="1:64">
      <c r="F128" s="144"/>
      <c r="G128" s="193" t="s">
        <v>198</v>
      </c>
      <c r="H128" s="59"/>
      <c r="I128" s="196">
        <v>6</v>
      </c>
      <c r="J128" s="196">
        <v>12</v>
      </c>
      <c r="K128" s="196">
        <v>6</v>
      </c>
      <c r="L128" s="196">
        <v>1</v>
      </c>
      <c r="M128" s="196">
        <v>3</v>
      </c>
      <c r="N128" s="196">
        <v>3</v>
      </c>
      <c r="AB128" s="208" t="s">
        <v>13</v>
      </c>
      <c r="AC128" s="207">
        <v>4</v>
      </c>
      <c r="AD128" s="212">
        <v>5</v>
      </c>
      <c r="AE128" s="207">
        <v>4</v>
      </c>
      <c r="AF128" s="206">
        <v>4</v>
      </c>
      <c r="AG128" s="207">
        <v>4</v>
      </c>
      <c r="AH128" s="216">
        <v>5</v>
      </c>
      <c r="AI128" s="207">
        <v>4</v>
      </c>
      <c r="AJ128" s="216">
        <v>5</v>
      </c>
      <c r="AK128" s="207">
        <v>4</v>
      </c>
      <c r="AL128" s="219">
        <v>6</v>
      </c>
      <c r="AM128" s="207">
        <v>4</v>
      </c>
      <c r="AN128" s="216">
        <v>3</v>
      </c>
      <c r="AO128" s="207">
        <v>4</v>
      </c>
      <c r="AP128" s="216">
        <v>5</v>
      </c>
      <c r="AQ128" s="207">
        <v>4</v>
      </c>
      <c r="AR128">
        <v>1</v>
      </c>
      <c r="AS128" s="207">
        <v>4</v>
      </c>
      <c r="AT128" s="216">
        <v>3</v>
      </c>
    </row>
    <row r="129" spans="5:55">
      <c r="F129" s="144"/>
      <c r="G129" s="187" t="s">
        <v>203</v>
      </c>
      <c r="H129" s="194"/>
      <c r="I129" s="197">
        <v>2</v>
      </c>
      <c r="J129" s="197">
        <v>4</v>
      </c>
      <c r="K129" s="197">
        <v>7</v>
      </c>
      <c r="L129" s="197">
        <v>7</v>
      </c>
      <c r="M129" s="197">
        <v>6</v>
      </c>
      <c r="N129" s="197">
        <v>1</v>
      </c>
      <c r="AB129" s="208" t="s">
        <v>15</v>
      </c>
      <c r="AC129" s="207">
        <v>3</v>
      </c>
      <c r="AD129" s="212">
        <v>6</v>
      </c>
      <c r="AE129" s="207">
        <v>3</v>
      </c>
      <c r="AF129" s="206">
        <v>3</v>
      </c>
      <c r="AG129" s="207">
        <v>3</v>
      </c>
      <c r="AH129" s="216">
        <v>4</v>
      </c>
      <c r="AI129" s="207">
        <v>3</v>
      </c>
      <c r="AJ129" s="216">
        <v>4</v>
      </c>
      <c r="AK129" s="207">
        <v>3</v>
      </c>
      <c r="AL129" s="219">
        <v>1</v>
      </c>
      <c r="AM129" s="207">
        <v>3</v>
      </c>
      <c r="AN129" s="216">
        <v>2</v>
      </c>
      <c r="AO129" s="207">
        <v>3</v>
      </c>
      <c r="AP129" s="216">
        <v>2</v>
      </c>
      <c r="AQ129" s="207">
        <v>3</v>
      </c>
      <c r="AR129">
        <v>6</v>
      </c>
      <c r="AS129" s="207">
        <v>3</v>
      </c>
      <c r="AT129" s="216">
        <v>4</v>
      </c>
      <c r="AW129" t="s">
        <v>6</v>
      </c>
    </row>
    <row r="130" spans="5:55">
      <c r="E130" t="s">
        <v>6</v>
      </c>
      <c r="F130" s="144"/>
      <c r="G130" s="187" t="s">
        <v>200</v>
      </c>
      <c r="H130" s="194"/>
      <c r="I130" s="195" t="s">
        <v>12</v>
      </c>
      <c r="J130" s="195" t="s">
        <v>11</v>
      </c>
      <c r="K130" s="195" t="s">
        <v>13</v>
      </c>
      <c r="L130" s="195" t="s">
        <v>15</v>
      </c>
      <c r="M130" s="195" t="s">
        <v>16</v>
      </c>
      <c r="N130" s="195" t="s">
        <v>14</v>
      </c>
      <c r="AB130" s="210" t="s">
        <v>16</v>
      </c>
      <c r="AC130" s="207">
        <v>5</v>
      </c>
      <c r="AD130" s="212">
        <v>3</v>
      </c>
      <c r="AE130" s="207">
        <v>5</v>
      </c>
      <c r="AF130" s="206">
        <v>6</v>
      </c>
      <c r="AG130" s="207">
        <v>5</v>
      </c>
      <c r="AH130" s="216">
        <v>2</v>
      </c>
      <c r="AI130" s="207">
        <v>5</v>
      </c>
      <c r="AJ130" s="216">
        <v>3</v>
      </c>
      <c r="AK130" s="207">
        <v>5</v>
      </c>
      <c r="AL130" s="219">
        <v>2</v>
      </c>
      <c r="AM130" s="207">
        <v>5</v>
      </c>
      <c r="AN130" s="216">
        <v>1</v>
      </c>
      <c r="AO130" s="207">
        <v>5</v>
      </c>
      <c r="AP130" s="216">
        <v>1</v>
      </c>
      <c r="AQ130" s="207">
        <v>5</v>
      </c>
      <c r="AR130">
        <v>4</v>
      </c>
      <c r="AS130" s="207">
        <v>5</v>
      </c>
      <c r="AT130" s="216">
        <v>5</v>
      </c>
      <c r="AX130" t="s">
        <v>6</v>
      </c>
    </row>
    <row r="131" spans="5:55">
      <c r="F131" s="144"/>
      <c r="G131" s="193" t="s">
        <v>197</v>
      </c>
      <c r="H131" s="194"/>
      <c r="I131" s="196">
        <v>29</v>
      </c>
      <c r="J131" s="196">
        <v>4</v>
      </c>
      <c r="K131" s="196">
        <v>22</v>
      </c>
      <c r="L131" s="196">
        <v>99</v>
      </c>
      <c r="M131" s="196">
        <v>98</v>
      </c>
      <c r="N131" s="196">
        <v>18</v>
      </c>
      <c r="AB131" s="208" t="s">
        <v>14</v>
      </c>
      <c r="AC131" s="207">
        <v>6</v>
      </c>
      <c r="AD131" s="212">
        <v>4</v>
      </c>
      <c r="AE131" s="207">
        <v>6</v>
      </c>
      <c r="AF131" s="206">
        <v>5</v>
      </c>
      <c r="AG131" s="207">
        <v>6</v>
      </c>
      <c r="AH131" s="216">
        <v>6</v>
      </c>
      <c r="AI131" s="207">
        <v>6</v>
      </c>
      <c r="AJ131" s="216">
        <v>6</v>
      </c>
      <c r="AK131" s="207">
        <v>6</v>
      </c>
      <c r="AL131" s="219">
        <v>5</v>
      </c>
      <c r="AM131" s="207">
        <v>6</v>
      </c>
      <c r="AN131" s="216">
        <v>4</v>
      </c>
      <c r="AO131" s="207">
        <v>6</v>
      </c>
      <c r="AP131" s="216">
        <v>4</v>
      </c>
      <c r="AQ131" s="207">
        <v>6</v>
      </c>
      <c r="AR131">
        <v>2</v>
      </c>
      <c r="AS131" s="207">
        <v>6</v>
      </c>
      <c r="AT131" s="216">
        <v>6</v>
      </c>
    </row>
    <row r="132" spans="5:55">
      <c r="F132" s="144" t="s">
        <v>6</v>
      </c>
      <c r="G132" s="187" t="s">
        <v>196</v>
      </c>
      <c r="H132" s="194"/>
      <c r="I132" s="197">
        <v>38</v>
      </c>
      <c r="J132" s="197">
        <v>30</v>
      </c>
      <c r="K132" s="197">
        <v>62</v>
      </c>
      <c r="L132" s="197">
        <v>25</v>
      </c>
      <c r="M132" s="197">
        <v>27</v>
      </c>
      <c r="N132" s="197">
        <v>23</v>
      </c>
    </row>
    <row r="133" spans="5:55">
      <c r="F133" s="144"/>
      <c r="G133" s="193" t="s">
        <v>198</v>
      </c>
      <c r="H133" s="194"/>
      <c r="I133" s="196">
        <v>6</v>
      </c>
      <c r="J133" s="196">
        <v>7</v>
      </c>
      <c r="K133" s="196">
        <v>11</v>
      </c>
      <c r="L133" s="196">
        <v>1</v>
      </c>
      <c r="M133" s="196">
        <v>1</v>
      </c>
      <c r="N133" s="196">
        <v>7</v>
      </c>
      <c r="AC133" s="208" t="s">
        <v>234</v>
      </c>
      <c r="AD133" s="208" t="s">
        <v>235</v>
      </c>
      <c r="AE133" s="208" t="s">
        <v>237</v>
      </c>
      <c r="AV133" s="18" t="s">
        <v>34</v>
      </c>
      <c r="AW133" s="22"/>
      <c r="AX133" s="5" t="s">
        <v>12</v>
      </c>
      <c r="AY133" s="5" t="s">
        <v>11</v>
      </c>
      <c r="AZ133" s="5" t="s">
        <v>13</v>
      </c>
      <c r="BA133" s="5" t="s">
        <v>15</v>
      </c>
      <c r="BB133" s="5" t="s">
        <v>16</v>
      </c>
      <c r="BC133" s="5" t="s">
        <v>14</v>
      </c>
    </row>
    <row r="134" spans="5:55">
      <c r="F134" s="144"/>
      <c r="G134" s="187" t="s">
        <v>203</v>
      </c>
      <c r="H134" s="194"/>
      <c r="I134" s="197">
        <v>3</v>
      </c>
      <c r="J134" s="197">
        <v>5</v>
      </c>
      <c r="K134" s="197">
        <v>11</v>
      </c>
      <c r="L134" s="197">
        <v>6</v>
      </c>
      <c r="M134" s="197">
        <v>8</v>
      </c>
      <c r="N134" s="197">
        <v>3</v>
      </c>
      <c r="AB134" s="208" t="s">
        <v>12</v>
      </c>
      <c r="AC134" s="207">
        <v>6</v>
      </c>
      <c r="AD134" s="207">
        <v>5</v>
      </c>
      <c r="AE134" s="207">
        <v>1</v>
      </c>
      <c r="AH134" t="s">
        <v>6</v>
      </c>
      <c r="AJ134" t="s">
        <v>6</v>
      </c>
      <c r="AV134" s="179" t="s">
        <v>35</v>
      </c>
      <c r="AW134" s="33"/>
      <c r="AX134" s="30">
        <v>0.38440000000000002</v>
      </c>
      <c r="AY134" s="31">
        <v>0.27539999999999998</v>
      </c>
      <c r="AZ134" s="31">
        <v>0.27629999999999999</v>
      </c>
      <c r="BA134" s="30">
        <v>0.14430000000000001</v>
      </c>
      <c r="BB134" s="31">
        <v>0.13420000000000001</v>
      </c>
      <c r="BC134" s="32">
        <v>0.29110000000000003</v>
      </c>
    </row>
    <row r="135" spans="5:55">
      <c r="F135" s="144"/>
      <c r="G135" s="187" t="s">
        <v>199</v>
      </c>
      <c r="H135" s="194"/>
      <c r="I135" s="195" t="s">
        <v>12</v>
      </c>
      <c r="J135" s="195" t="s">
        <v>11</v>
      </c>
      <c r="K135" s="195" t="s">
        <v>13</v>
      </c>
      <c r="L135" s="195" t="s">
        <v>15</v>
      </c>
      <c r="M135" s="195" t="s">
        <v>16</v>
      </c>
      <c r="N135" s="195" t="s">
        <v>14</v>
      </c>
      <c r="AB135" s="208" t="s">
        <v>11</v>
      </c>
      <c r="AC135" s="207">
        <v>4</v>
      </c>
      <c r="AD135" s="207">
        <v>4</v>
      </c>
      <c r="AE135" s="207">
        <v>4</v>
      </c>
      <c r="AM135" t="s">
        <v>6</v>
      </c>
      <c r="AV135" s="179" t="s">
        <v>36</v>
      </c>
      <c r="AW135" s="33"/>
      <c r="AX135" s="30">
        <v>0.15379999999999999</v>
      </c>
      <c r="AY135" s="31">
        <v>0</v>
      </c>
      <c r="AZ135" s="31">
        <v>0</v>
      </c>
      <c r="BA135" s="30">
        <v>0</v>
      </c>
      <c r="BB135" s="31">
        <v>0</v>
      </c>
      <c r="BC135" s="32">
        <v>4.3200000000000002E-2</v>
      </c>
    </row>
    <row r="136" spans="5:55">
      <c r="F136" s="144"/>
      <c r="G136" s="193" t="s">
        <v>197</v>
      </c>
      <c r="H136" s="194"/>
      <c r="I136" s="196">
        <v>42</v>
      </c>
      <c r="J136" s="196">
        <v>1</v>
      </c>
      <c r="K136" s="196">
        <v>20</v>
      </c>
      <c r="L136" s="196">
        <v>62</v>
      </c>
      <c r="M136" s="196">
        <v>19</v>
      </c>
      <c r="N136" s="196">
        <v>14</v>
      </c>
      <c r="Z136" t="s">
        <v>6</v>
      </c>
      <c r="AB136" s="208" t="s">
        <v>13</v>
      </c>
      <c r="AC136" s="207">
        <v>5</v>
      </c>
      <c r="AD136" s="207">
        <v>6</v>
      </c>
      <c r="AE136" s="207">
        <v>3</v>
      </c>
      <c r="AG136" t="s">
        <v>6</v>
      </c>
      <c r="AV136" s="179" t="s">
        <v>37</v>
      </c>
      <c r="AW136" s="33"/>
      <c r="AX136" s="30">
        <v>0.29360000000000003</v>
      </c>
      <c r="AY136" s="31">
        <v>0.54210000000000003</v>
      </c>
      <c r="AZ136" s="31">
        <v>0.64319999999999999</v>
      </c>
      <c r="BA136" s="30">
        <v>0.48299999999999998</v>
      </c>
      <c r="BB136" s="31">
        <v>0.67159999999999997</v>
      </c>
      <c r="BC136" s="32">
        <v>0.73060000000000003</v>
      </c>
    </row>
    <row r="137" spans="5:55">
      <c r="F137" s="144"/>
      <c r="G137" s="187" t="s">
        <v>196</v>
      </c>
      <c r="H137" s="194"/>
      <c r="I137" s="197">
        <v>25</v>
      </c>
      <c r="J137" s="197">
        <v>12</v>
      </c>
      <c r="K137" s="197">
        <v>64</v>
      </c>
      <c r="L137" s="197">
        <v>64</v>
      </c>
      <c r="M137" s="197">
        <v>88</v>
      </c>
      <c r="N137" s="197">
        <v>77</v>
      </c>
      <c r="AB137" s="208" t="s">
        <v>15</v>
      </c>
      <c r="AC137" s="207">
        <v>3</v>
      </c>
      <c r="AD137" s="207">
        <v>1</v>
      </c>
      <c r="AE137" s="207">
        <v>2</v>
      </c>
      <c r="AR137" t="s">
        <v>6</v>
      </c>
      <c r="AV137" s="179" t="s">
        <v>118</v>
      </c>
      <c r="AW137" s="33"/>
      <c r="AX137" s="67">
        <v>392.1</v>
      </c>
      <c r="AY137" s="68">
        <v>373.6</v>
      </c>
      <c r="AZ137" s="68">
        <v>1127.2</v>
      </c>
      <c r="BA137" s="67">
        <v>620</v>
      </c>
      <c r="BB137" s="68">
        <v>636.29999999999995</v>
      </c>
      <c r="BC137" s="69">
        <v>109.4</v>
      </c>
    </row>
    <row r="138" spans="5:55">
      <c r="F138" s="144"/>
      <c r="G138" s="193" t="s">
        <v>198</v>
      </c>
      <c r="H138" s="194"/>
      <c r="I138" s="196">
        <v>6</v>
      </c>
      <c r="J138" s="196">
        <v>29</v>
      </c>
      <c r="K138" s="196">
        <v>10</v>
      </c>
      <c r="L138" s="196">
        <v>1</v>
      </c>
      <c r="M138" s="196">
        <v>18</v>
      </c>
      <c r="N138" s="196">
        <v>7</v>
      </c>
      <c r="AB138" s="210" t="s">
        <v>16</v>
      </c>
      <c r="AC138" s="207">
        <v>1</v>
      </c>
      <c r="AD138" s="207">
        <v>2</v>
      </c>
      <c r="AE138" s="207">
        <v>6</v>
      </c>
      <c r="AG138" t="s">
        <v>6</v>
      </c>
      <c r="AV138" s="179" t="s">
        <v>71</v>
      </c>
      <c r="AW138" s="33"/>
      <c r="AX138" s="87">
        <f>72/0.56</f>
        <v>128.57142857142856</v>
      </c>
      <c r="AY138" s="88">
        <f>102/0.47</f>
        <v>217.02127659574469</v>
      </c>
      <c r="AZ138" s="88">
        <f>57/0.43</f>
        <v>132.55813953488374</v>
      </c>
      <c r="BA138" s="87">
        <f>118/0.52</f>
        <v>226.92307692307691</v>
      </c>
      <c r="BB138" s="88">
        <f>92/0.31</f>
        <v>296.77419354838707</v>
      </c>
      <c r="BC138" s="89">
        <f>67/0.35</f>
        <v>191.42857142857144</v>
      </c>
    </row>
    <row r="139" spans="5:55">
      <c r="F139" s="144"/>
      <c r="G139" s="187" t="s">
        <v>203</v>
      </c>
      <c r="H139" s="78"/>
      <c r="I139" s="197">
        <v>2</v>
      </c>
      <c r="J139" s="197">
        <v>2</v>
      </c>
      <c r="K139" s="197">
        <v>11</v>
      </c>
      <c r="L139" s="197">
        <v>8</v>
      </c>
      <c r="M139" s="197">
        <v>12</v>
      </c>
      <c r="N139" s="197">
        <v>2</v>
      </c>
      <c r="AB139" s="208" t="s">
        <v>14</v>
      </c>
      <c r="AC139" s="207">
        <v>2</v>
      </c>
      <c r="AD139" s="207">
        <v>3</v>
      </c>
      <c r="AE139" s="207">
        <v>5</v>
      </c>
      <c r="AV139" s="180" t="s">
        <v>121</v>
      </c>
      <c r="AW139" s="22"/>
      <c r="AX139" s="90">
        <f>410/0.56</f>
        <v>732.14285714285711</v>
      </c>
      <c r="AY139" s="91">
        <f>687.6/0.47</f>
        <v>1462.9787234042556</v>
      </c>
      <c r="AZ139" s="91">
        <f>642.1/0.43</f>
        <v>1493.2558139534885</v>
      </c>
      <c r="BA139" s="87">
        <f>1569.6/0.52</f>
        <v>3018.4615384615381</v>
      </c>
      <c r="BB139" s="88">
        <f>1314.6/0.31</f>
        <v>4240.645161290322</v>
      </c>
      <c r="BC139" s="89">
        <f>462.7/0.35</f>
        <v>1322</v>
      </c>
    </row>
    <row r="140" spans="5:55">
      <c r="F140" s="144"/>
      <c r="H140" s="188"/>
      <c r="I140" s="188"/>
      <c r="J140" s="188"/>
      <c r="K140" s="188"/>
      <c r="L140" s="188"/>
      <c r="M140" s="188"/>
      <c r="N140" s="188"/>
      <c r="AV140" s="179" t="s">
        <v>21</v>
      </c>
      <c r="AW140" s="164"/>
      <c r="AX140" s="30">
        <v>0.01</v>
      </c>
      <c r="AY140" s="31">
        <v>2.5100000000000001E-2</v>
      </c>
      <c r="AZ140" s="31">
        <v>1.5800000000000002E-2</v>
      </c>
      <c r="BA140" s="30">
        <v>4.7800000000000002E-2</v>
      </c>
      <c r="BB140" s="31">
        <v>3.5999999999999997E-2</v>
      </c>
      <c r="BC140" s="32">
        <v>6.1600000000000002E-2</v>
      </c>
    </row>
    <row r="141" spans="5:55">
      <c r="F141" s="144"/>
      <c r="G141" t="s">
        <v>6</v>
      </c>
      <c r="H141" s="188"/>
      <c r="I141" s="188"/>
      <c r="J141" s="188"/>
      <c r="K141" s="188"/>
      <c r="L141" s="188"/>
      <c r="M141" s="188"/>
      <c r="N141" s="188"/>
      <c r="AV141" s="179" t="s">
        <v>22</v>
      </c>
      <c r="AW141" s="164"/>
      <c r="AX141" s="30">
        <v>4.3400000000000001E-2</v>
      </c>
      <c r="AY141" s="31">
        <v>3.8199999999999998E-2</v>
      </c>
      <c r="AZ141" s="31">
        <v>0.24909999999999999</v>
      </c>
      <c r="BA141" s="30">
        <v>8.7599999999999997E-2</v>
      </c>
      <c r="BB141" s="31">
        <v>0.22670000000000001</v>
      </c>
      <c r="BC141" s="32">
        <v>8.1900000000000001E-2</v>
      </c>
    </row>
    <row r="142" spans="5:55">
      <c r="F142" s="144"/>
      <c r="AV142" s="179" t="s">
        <v>77</v>
      </c>
      <c r="AW142" s="164"/>
      <c r="AX142" s="173">
        <v>35.58</v>
      </c>
      <c r="AY142" s="172">
        <v>17.021276595744681</v>
      </c>
      <c r="AZ142" s="75">
        <v>37.209302325581397</v>
      </c>
      <c r="BA142" s="173">
        <v>1257.6923076923076</v>
      </c>
      <c r="BB142" s="75">
        <v>603.67097212780425</v>
      </c>
      <c r="BC142" s="76">
        <v>65.714285714285722</v>
      </c>
    </row>
    <row r="143" spans="5:55">
      <c r="F143" s="144"/>
      <c r="AE143" t="s">
        <v>6</v>
      </c>
      <c r="AV143" s="179" t="s">
        <v>79</v>
      </c>
      <c r="AW143" s="164"/>
      <c r="AX143" s="49">
        <f>8/AX78</f>
        <v>5.2287581699346407E-2</v>
      </c>
      <c r="AY143" s="50">
        <f>2/AY78</f>
        <v>0.27548209366391185</v>
      </c>
      <c r="AZ143" s="50">
        <f>4/AZ78</f>
        <v>4.3668122270742356E-3</v>
      </c>
      <c r="BA143" s="49">
        <f>4/BA78</f>
        <v>0.55096418732782371</v>
      </c>
      <c r="BB143" s="50">
        <f>11/BB78</f>
        <v>1.0978043912175649E-2</v>
      </c>
      <c r="BC143" s="51">
        <f>3/BC78</f>
        <v>0.41322314049586778</v>
      </c>
    </row>
    <row r="144" spans="5:55">
      <c r="F144" s="144"/>
      <c r="AV144" s="179" t="s">
        <v>81</v>
      </c>
      <c r="AW144" s="168"/>
      <c r="AX144" s="52" t="s">
        <v>83</v>
      </c>
      <c r="AY144" s="53" t="s">
        <v>82</v>
      </c>
      <c r="AZ144" s="53" t="s">
        <v>82</v>
      </c>
      <c r="BA144" s="52" t="s">
        <v>84</v>
      </c>
      <c r="BB144" s="53" t="s">
        <v>83</v>
      </c>
      <c r="BC144" s="54" t="s">
        <v>82</v>
      </c>
    </row>
    <row r="145" spans="6:60">
      <c r="F145" s="144"/>
    </row>
    <row r="146" spans="6:60">
      <c r="F146" s="144"/>
      <c r="BH146" t="s">
        <v>6</v>
      </c>
    </row>
    <row r="147" spans="6:60">
      <c r="F147" s="144"/>
    </row>
    <row r="148" spans="6:60">
      <c r="F148" s="144"/>
      <c r="AV148" s="18" t="s">
        <v>34</v>
      </c>
      <c r="AW148" s="22"/>
      <c r="AX148" s="5" t="s">
        <v>12</v>
      </c>
      <c r="AY148" s="5" t="s">
        <v>11</v>
      </c>
      <c r="AZ148" s="5" t="s">
        <v>13</v>
      </c>
      <c r="BA148" s="5" t="s">
        <v>15</v>
      </c>
      <c r="BB148" s="5" t="s">
        <v>16</v>
      </c>
      <c r="BC148" s="5" t="s">
        <v>14</v>
      </c>
    </row>
    <row r="149" spans="6:60">
      <c r="F149" s="144"/>
      <c r="AV149" s="179" t="s">
        <v>35</v>
      </c>
      <c r="AW149" s="33"/>
      <c r="AX149" s="223">
        <v>6</v>
      </c>
      <c r="AY149" s="224">
        <v>3</v>
      </c>
      <c r="AZ149" s="224">
        <v>4</v>
      </c>
      <c r="BA149" s="223">
        <v>2</v>
      </c>
      <c r="BB149" s="224">
        <v>1</v>
      </c>
      <c r="BC149" s="225">
        <v>5</v>
      </c>
    </row>
    <row r="150" spans="6:60">
      <c r="F150" s="144"/>
      <c r="AV150" s="179" t="s">
        <v>36</v>
      </c>
      <c r="AW150" s="33"/>
      <c r="AX150" s="223">
        <v>1</v>
      </c>
      <c r="AY150" s="224">
        <v>4.5</v>
      </c>
      <c r="AZ150" s="224">
        <v>4.5</v>
      </c>
      <c r="BA150" s="223">
        <v>4.5</v>
      </c>
      <c r="BB150" s="224">
        <v>4.5</v>
      </c>
      <c r="BC150" s="225">
        <v>2</v>
      </c>
    </row>
    <row r="151" spans="6:60">
      <c r="AQ151" t="s">
        <v>6</v>
      </c>
      <c r="AV151" s="179" t="s">
        <v>37</v>
      </c>
      <c r="AW151" s="33"/>
      <c r="AX151" s="223">
        <v>6</v>
      </c>
      <c r="AY151" s="224">
        <v>4</v>
      </c>
      <c r="AZ151" s="224">
        <v>3</v>
      </c>
      <c r="BA151" s="223">
        <v>5</v>
      </c>
      <c r="BB151" s="224">
        <v>2</v>
      </c>
      <c r="BC151" s="225">
        <v>1</v>
      </c>
    </row>
    <row r="152" spans="6:60">
      <c r="AV152" s="179" t="s">
        <v>118</v>
      </c>
      <c r="AW152" s="33"/>
      <c r="AX152" s="223">
        <v>3</v>
      </c>
      <c r="AY152" s="224">
        <v>2</v>
      </c>
      <c r="AZ152" s="224">
        <v>6</v>
      </c>
      <c r="BA152" s="223">
        <v>4</v>
      </c>
      <c r="BB152" s="224">
        <v>5</v>
      </c>
      <c r="BC152" s="225">
        <v>1</v>
      </c>
    </row>
    <row r="153" spans="6:60">
      <c r="AV153" s="179" t="s">
        <v>71</v>
      </c>
      <c r="AW153" s="33"/>
      <c r="AX153" s="226">
        <v>6</v>
      </c>
      <c r="AY153" s="227">
        <v>3</v>
      </c>
      <c r="AZ153" s="227">
        <v>5</v>
      </c>
      <c r="BA153" s="226">
        <v>2</v>
      </c>
      <c r="BB153" s="227">
        <v>1</v>
      </c>
      <c r="BC153" s="228">
        <v>4</v>
      </c>
    </row>
    <row r="154" spans="6:60">
      <c r="AV154" s="180" t="s">
        <v>121</v>
      </c>
      <c r="AW154" s="22"/>
      <c r="AX154" s="229">
        <v>6</v>
      </c>
      <c r="AY154" s="230">
        <v>4</v>
      </c>
      <c r="AZ154" s="230">
        <v>3</v>
      </c>
      <c r="BA154" s="226">
        <v>2</v>
      </c>
      <c r="BB154" s="227">
        <v>1</v>
      </c>
      <c r="BC154" s="228">
        <v>5</v>
      </c>
    </row>
    <row r="155" spans="6:60">
      <c r="AV155" s="179" t="s">
        <v>21</v>
      </c>
      <c r="AW155" s="164"/>
      <c r="AX155" s="223">
        <v>6</v>
      </c>
      <c r="AY155" s="224">
        <v>4</v>
      </c>
      <c r="AZ155" s="224">
        <v>5</v>
      </c>
      <c r="BA155" s="223">
        <v>2</v>
      </c>
      <c r="BB155" s="224">
        <v>3</v>
      </c>
      <c r="BC155" s="225">
        <v>1</v>
      </c>
    </row>
    <row r="156" spans="6:60">
      <c r="AS156" t="s">
        <v>6</v>
      </c>
      <c r="AV156" s="179" t="s">
        <v>22</v>
      </c>
      <c r="AW156" s="164"/>
      <c r="AX156" s="223">
        <v>5</v>
      </c>
      <c r="AY156" s="224">
        <v>6</v>
      </c>
      <c r="AZ156" s="224">
        <v>1</v>
      </c>
      <c r="BA156" s="223">
        <v>3</v>
      </c>
      <c r="BB156" s="224">
        <v>2</v>
      </c>
      <c r="BC156" s="225">
        <v>4</v>
      </c>
    </row>
    <row r="157" spans="6:60">
      <c r="AV157" s="179" t="s">
        <v>77</v>
      </c>
      <c r="AX157" s="232">
        <v>5</v>
      </c>
      <c r="AY157" s="233">
        <v>6</v>
      </c>
      <c r="AZ157" s="233">
        <v>4</v>
      </c>
      <c r="BA157" s="232">
        <v>1</v>
      </c>
      <c r="BB157" s="233">
        <v>2</v>
      </c>
      <c r="BC157" s="234">
        <v>3</v>
      </c>
      <c r="BG157" t="s">
        <v>6</v>
      </c>
    </row>
    <row r="158" spans="6:60">
      <c r="AV158" s="179" t="s">
        <v>79</v>
      </c>
      <c r="AX158" s="232">
        <v>4</v>
      </c>
      <c r="AY158" s="233">
        <v>3</v>
      </c>
      <c r="AZ158" s="233">
        <v>5.5</v>
      </c>
      <c r="BA158" s="232">
        <v>1</v>
      </c>
      <c r="BB158" s="233">
        <v>5.5</v>
      </c>
      <c r="BC158" s="234">
        <v>2</v>
      </c>
    </row>
    <row r="159" spans="6:60">
      <c r="AV159" s="179" t="s">
        <v>81</v>
      </c>
      <c r="AX159" s="232">
        <v>2.5</v>
      </c>
      <c r="AY159" s="233">
        <v>5</v>
      </c>
      <c r="AZ159" s="233">
        <v>5</v>
      </c>
      <c r="BA159" s="232">
        <v>1</v>
      </c>
      <c r="BB159" s="233">
        <v>2.5</v>
      </c>
      <c r="BC159" s="234">
        <v>5</v>
      </c>
    </row>
    <row r="160" spans="6:60">
      <c r="AV160" s="187"/>
      <c r="AX160">
        <f t="shared" ref="AX160:BC160" si="23">SUM(AX149:AX159)</f>
        <v>50.5</v>
      </c>
      <c r="AY160">
        <f t="shared" si="23"/>
        <v>44.5</v>
      </c>
      <c r="AZ160">
        <f t="shared" si="23"/>
        <v>46</v>
      </c>
      <c r="BA160">
        <f t="shared" si="23"/>
        <v>27.5</v>
      </c>
      <c r="BB160">
        <f t="shared" si="23"/>
        <v>29.5</v>
      </c>
      <c r="BC160">
        <f t="shared" si="23"/>
        <v>33</v>
      </c>
    </row>
    <row r="161" spans="43:59">
      <c r="AV161" s="231" t="s">
        <v>236</v>
      </c>
      <c r="AX161" s="233">
        <v>6</v>
      </c>
      <c r="AY161" s="233">
        <v>4</v>
      </c>
      <c r="AZ161" s="233">
        <v>5</v>
      </c>
      <c r="BA161" s="233">
        <v>1</v>
      </c>
      <c r="BB161" s="233">
        <v>2</v>
      </c>
      <c r="BC161" s="233">
        <v>3</v>
      </c>
    </row>
    <row r="163" spans="43:59">
      <c r="AV163" s="187"/>
      <c r="AX163" s="5" t="s">
        <v>12</v>
      </c>
      <c r="AY163" s="5" t="s">
        <v>11</v>
      </c>
      <c r="AZ163" s="5" t="s">
        <v>13</v>
      </c>
      <c r="BA163" s="5" t="s">
        <v>15</v>
      </c>
      <c r="BB163" s="5" t="s">
        <v>16</v>
      </c>
      <c r="BC163" s="5" t="s">
        <v>14</v>
      </c>
    </row>
    <row r="164" spans="43:59">
      <c r="AV164" s="179" t="s">
        <v>39</v>
      </c>
      <c r="AW164" s="33"/>
      <c r="AX164" s="43">
        <v>24.9</v>
      </c>
      <c r="AY164" s="44">
        <v>48.9</v>
      </c>
      <c r="AZ164" s="44">
        <v>53.5</v>
      </c>
      <c r="BA164" s="43">
        <v>53.8</v>
      </c>
      <c r="BB164" s="44">
        <v>58.7</v>
      </c>
      <c r="BC164" s="45">
        <v>65.7</v>
      </c>
    </row>
    <row r="165" spans="43:59">
      <c r="AV165" s="179" t="s">
        <v>40</v>
      </c>
      <c r="AW165" s="33"/>
      <c r="AX165" s="43">
        <v>10.7</v>
      </c>
      <c r="AY165" s="44">
        <v>63.5</v>
      </c>
      <c r="AZ165" s="44">
        <v>53.5</v>
      </c>
      <c r="BA165" s="43">
        <v>5.8</v>
      </c>
      <c r="BB165" s="44">
        <v>22.6</v>
      </c>
      <c r="BC165" s="45">
        <v>20</v>
      </c>
    </row>
    <row r="166" spans="43:59">
      <c r="AV166" s="179" t="s">
        <v>41</v>
      </c>
      <c r="AW166" s="33"/>
      <c r="AX166" s="43">
        <v>17.899999999999999</v>
      </c>
      <c r="AY166" s="44">
        <v>25.5</v>
      </c>
      <c r="AZ166" s="44">
        <v>14</v>
      </c>
      <c r="BA166" s="43">
        <v>30.8</v>
      </c>
      <c r="BB166" s="44">
        <v>35.5</v>
      </c>
      <c r="BC166" s="45">
        <v>28.6</v>
      </c>
    </row>
    <row r="167" spans="43:59">
      <c r="AV167" s="179" t="s">
        <v>42</v>
      </c>
      <c r="AW167" s="33"/>
      <c r="AX167" s="43">
        <v>10.7</v>
      </c>
      <c r="AY167" s="44">
        <v>25.5</v>
      </c>
      <c r="AZ167" s="44">
        <v>25.6</v>
      </c>
      <c r="BA167" s="43">
        <v>23.1</v>
      </c>
      <c r="BB167" s="44">
        <v>29</v>
      </c>
      <c r="BC167" s="45">
        <v>31.4</v>
      </c>
    </row>
    <row r="168" spans="43:59">
      <c r="AV168" s="179" t="s">
        <v>90</v>
      </c>
      <c r="AW168" s="33"/>
      <c r="AX168" s="43">
        <f>6/AX112</f>
        <v>1</v>
      </c>
      <c r="AY168" s="44">
        <f>6/AY112</f>
        <v>1</v>
      </c>
      <c r="AZ168" s="44">
        <f>3/AZ112</f>
        <v>1</v>
      </c>
      <c r="BA168" s="43">
        <f>5/BA112</f>
        <v>0.83333333333333337</v>
      </c>
      <c r="BB168" s="44">
        <f>0/BB112</f>
        <v>0</v>
      </c>
      <c r="BC168" s="45">
        <f>4/BC112</f>
        <v>0.66666666666666663</v>
      </c>
    </row>
    <row r="169" spans="43:59">
      <c r="AV169" s="179" t="s">
        <v>70</v>
      </c>
      <c r="AW169" s="33"/>
      <c r="AX169" s="58">
        <v>153</v>
      </c>
      <c r="AY169" s="59">
        <v>320</v>
      </c>
      <c r="AZ169" s="59">
        <v>144</v>
      </c>
      <c r="BA169" s="58">
        <v>308</v>
      </c>
      <c r="BB169" s="59">
        <v>208</v>
      </c>
      <c r="BC169" s="60">
        <v>179</v>
      </c>
    </row>
    <row r="170" spans="43:59">
      <c r="AV170" s="200" t="s">
        <v>183</v>
      </c>
      <c r="AW170" s="201"/>
      <c r="AX170" s="202">
        <v>0.21590000000000001</v>
      </c>
      <c r="AY170" s="202">
        <v>0.1845</v>
      </c>
      <c r="AZ170" s="202">
        <v>0.18790000000000001</v>
      </c>
      <c r="BA170" s="202">
        <v>0.2266</v>
      </c>
      <c r="BB170" s="202">
        <v>0.223</v>
      </c>
      <c r="BC170" s="202">
        <v>0.1157</v>
      </c>
    </row>
    <row r="171" spans="43:59">
      <c r="AV171" s="236"/>
      <c r="AW171" s="236"/>
      <c r="AX171" s="237"/>
      <c r="AY171" s="237"/>
      <c r="AZ171" s="237"/>
      <c r="BA171" s="237"/>
      <c r="BB171" s="237"/>
      <c r="BC171" s="237"/>
    </row>
    <row r="172" spans="43:59">
      <c r="AV172" s="236" t="s">
        <v>39</v>
      </c>
      <c r="AW172" s="239"/>
      <c r="AX172" s="242">
        <v>6</v>
      </c>
      <c r="AY172" s="243">
        <v>5</v>
      </c>
      <c r="AZ172" s="242">
        <v>4</v>
      </c>
      <c r="BA172" s="242">
        <v>3</v>
      </c>
      <c r="BB172" s="242">
        <v>2</v>
      </c>
      <c r="BC172" s="242">
        <v>1</v>
      </c>
    </row>
    <row r="173" spans="43:59">
      <c r="AV173" s="236" t="s">
        <v>40</v>
      </c>
      <c r="AW173" s="239"/>
      <c r="AX173" s="243">
        <v>2</v>
      </c>
      <c r="AY173" s="243">
        <v>6</v>
      </c>
      <c r="AZ173" s="243">
        <v>5</v>
      </c>
      <c r="BA173" s="243">
        <v>1</v>
      </c>
      <c r="BB173" s="243">
        <v>4</v>
      </c>
      <c r="BC173" s="243">
        <v>3</v>
      </c>
      <c r="BG173" t="s">
        <v>6</v>
      </c>
    </row>
    <row r="174" spans="43:59">
      <c r="AV174" s="236" t="s">
        <v>41</v>
      </c>
      <c r="AW174" s="240"/>
      <c r="AX174" s="244">
        <v>5</v>
      </c>
      <c r="AY174" s="244">
        <v>4</v>
      </c>
      <c r="AZ174" s="244">
        <v>6</v>
      </c>
      <c r="BA174" s="244">
        <v>2</v>
      </c>
      <c r="BB174" s="244">
        <v>1</v>
      </c>
      <c r="BC174" s="244">
        <v>3</v>
      </c>
    </row>
    <row r="175" spans="43:59">
      <c r="AQ175" t="s">
        <v>6</v>
      </c>
      <c r="AV175" t="s">
        <v>42</v>
      </c>
      <c r="AX175" s="245">
        <v>6</v>
      </c>
      <c r="AY175" s="245">
        <v>4</v>
      </c>
      <c r="AZ175" s="245">
        <v>3</v>
      </c>
      <c r="BA175" s="245">
        <v>5</v>
      </c>
      <c r="BB175" s="245">
        <v>2</v>
      </c>
      <c r="BC175" s="245">
        <v>1</v>
      </c>
    </row>
    <row r="176" spans="43:59">
      <c r="AV176" s="235" t="s">
        <v>90</v>
      </c>
      <c r="AW176" s="235"/>
      <c r="AX176" s="246">
        <v>2</v>
      </c>
      <c r="AY176" s="246">
        <v>2</v>
      </c>
      <c r="AZ176" s="246">
        <v>2</v>
      </c>
      <c r="BA176" s="246">
        <v>4</v>
      </c>
      <c r="BB176" s="246">
        <v>6</v>
      </c>
      <c r="BC176" s="246">
        <v>5</v>
      </c>
      <c r="BD176" s="235"/>
    </row>
    <row r="177" spans="43:56">
      <c r="AV177" s="236" t="s">
        <v>70</v>
      </c>
      <c r="AW177" s="236"/>
      <c r="AX177" s="247">
        <v>5</v>
      </c>
      <c r="AY177" s="247">
        <v>1</v>
      </c>
      <c r="AZ177" s="247">
        <v>6</v>
      </c>
      <c r="BA177" s="247">
        <v>2</v>
      </c>
      <c r="BB177" s="247">
        <v>3</v>
      </c>
      <c r="BC177" s="247">
        <v>4</v>
      </c>
      <c r="BD177" s="235"/>
    </row>
    <row r="178" spans="43:56">
      <c r="AR178" t="s">
        <v>6</v>
      </c>
      <c r="AV178" s="236" t="s">
        <v>183</v>
      </c>
      <c r="AW178" s="236"/>
      <c r="AX178" s="247">
        <v>3</v>
      </c>
      <c r="AY178" s="247">
        <v>5</v>
      </c>
      <c r="AZ178" s="247">
        <v>4</v>
      </c>
      <c r="BA178" s="247">
        <v>1</v>
      </c>
      <c r="BB178" s="247">
        <v>2</v>
      </c>
      <c r="BC178" s="247">
        <v>6</v>
      </c>
      <c r="BD178" s="235"/>
    </row>
    <row r="179" spans="43:56">
      <c r="AV179" s="236"/>
      <c r="AW179" s="236"/>
      <c r="AX179" s="237">
        <f t="shared" ref="AX179:BC179" si="24">SUM(AX172:AX178)</f>
        <v>29</v>
      </c>
      <c r="AY179" s="237">
        <f t="shared" si="24"/>
        <v>27</v>
      </c>
      <c r="AZ179" s="237">
        <f t="shared" si="24"/>
        <v>30</v>
      </c>
      <c r="BA179" s="237">
        <f t="shared" si="24"/>
        <v>18</v>
      </c>
      <c r="BB179" s="237">
        <f t="shared" si="24"/>
        <v>20</v>
      </c>
      <c r="BC179" s="237">
        <f t="shared" si="24"/>
        <v>23</v>
      </c>
      <c r="BD179" s="235"/>
    </row>
    <row r="180" spans="43:56">
      <c r="AV180" s="187" t="s">
        <v>235</v>
      </c>
      <c r="AW180" s="236"/>
      <c r="AX180" s="247">
        <v>5</v>
      </c>
      <c r="AY180" s="247">
        <v>4</v>
      </c>
      <c r="AZ180" s="247">
        <v>6</v>
      </c>
      <c r="BA180" s="247">
        <v>1</v>
      </c>
      <c r="BB180" s="247">
        <v>2</v>
      </c>
      <c r="BC180" s="247">
        <v>3</v>
      </c>
      <c r="BD180" s="235"/>
    </row>
    <row r="181" spans="43:56">
      <c r="AV181" s="236"/>
      <c r="AW181" s="236"/>
      <c r="AX181" s="237"/>
      <c r="AY181" s="237"/>
      <c r="AZ181" s="237"/>
      <c r="BA181" s="237"/>
      <c r="BB181" s="237"/>
      <c r="BC181" s="237"/>
      <c r="BD181" s="235"/>
    </row>
    <row r="182" spans="43:56">
      <c r="AV182" s="236"/>
      <c r="AW182" s="236"/>
      <c r="AX182" s="238"/>
      <c r="AY182" s="238"/>
      <c r="AZ182" s="238"/>
      <c r="BA182" s="238"/>
      <c r="BB182" s="238"/>
      <c r="BC182" s="238"/>
      <c r="BD182" s="235"/>
    </row>
    <row r="183" spans="43:56">
      <c r="AV183" s="200" t="s">
        <v>237</v>
      </c>
      <c r="AW183" s="202"/>
      <c r="AX183" s="5" t="s">
        <v>12</v>
      </c>
      <c r="AY183" s="5" t="s">
        <v>11</v>
      </c>
      <c r="AZ183" s="5" t="s">
        <v>13</v>
      </c>
      <c r="BA183" s="5" t="s">
        <v>15</v>
      </c>
      <c r="BB183" s="5" t="s">
        <v>16</v>
      </c>
      <c r="BC183" s="5" t="s">
        <v>14</v>
      </c>
      <c r="BD183" s="235"/>
    </row>
    <row r="184" spans="43:56">
      <c r="AV184" s="179" t="s">
        <v>26</v>
      </c>
      <c r="AW184" s="165"/>
      <c r="AX184" s="30">
        <v>1.55E-2</v>
      </c>
      <c r="AY184" s="31">
        <v>9.7000000000000003E-3</v>
      </c>
      <c r="AZ184" s="31">
        <v>1.11E-2</v>
      </c>
      <c r="BA184" s="30">
        <v>2.8999999999999998E-3</v>
      </c>
      <c r="BB184" s="31">
        <v>1.0699999999999999E-2</v>
      </c>
      <c r="BC184" s="32">
        <v>9.4999999999999998E-3</v>
      </c>
      <c r="BD184" s="235"/>
    </row>
    <row r="185" spans="43:56">
      <c r="AV185" s="179" t="s">
        <v>18</v>
      </c>
      <c r="AW185" s="164"/>
      <c r="AX185" s="30">
        <v>0.35980000000000001</v>
      </c>
      <c r="AY185" s="31">
        <v>0.75700000000000001</v>
      </c>
      <c r="AZ185" s="31">
        <v>0.63170000000000004</v>
      </c>
      <c r="BA185" s="30">
        <v>0.56079999999999997</v>
      </c>
      <c r="BB185" s="31">
        <v>0.68879999999999997</v>
      </c>
      <c r="BC185" s="32">
        <v>0.78210000000000002</v>
      </c>
      <c r="BD185" s="235"/>
    </row>
    <row r="186" spans="43:56">
      <c r="AV186" s="179" t="s">
        <v>33</v>
      </c>
      <c r="AW186" s="33"/>
      <c r="AX186" s="33">
        <v>4</v>
      </c>
      <c r="AY186" s="29">
        <v>6</v>
      </c>
      <c r="AZ186" s="29">
        <v>4</v>
      </c>
      <c r="BA186" s="33">
        <v>2</v>
      </c>
      <c r="BB186" s="29">
        <v>4</v>
      </c>
      <c r="BC186" s="34">
        <v>4</v>
      </c>
      <c r="BD186" s="235"/>
    </row>
    <row r="187" spans="43:56">
      <c r="AV187" s="187" t="s">
        <v>215</v>
      </c>
      <c r="AW187" s="240"/>
      <c r="AX187" s="241">
        <v>1</v>
      </c>
      <c r="AY187" s="241">
        <v>2</v>
      </c>
      <c r="AZ187" s="241">
        <v>4</v>
      </c>
      <c r="BA187" s="241">
        <v>5</v>
      </c>
      <c r="BB187" s="241">
        <v>6</v>
      </c>
      <c r="BC187" s="241">
        <v>3</v>
      </c>
      <c r="BD187" s="235"/>
    </row>
    <row r="188" spans="43:56">
      <c r="AV188" s="231" t="s">
        <v>238</v>
      </c>
      <c r="AW188" s="235"/>
      <c r="AX188" s="235">
        <v>2</v>
      </c>
      <c r="AY188" s="235">
        <v>3</v>
      </c>
      <c r="AZ188" s="235">
        <v>1</v>
      </c>
      <c r="BA188" s="235">
        <v>5</v>
      </c>
      <c r="BB188" s="235">
        <v>6</v>
      </c>
      <c r="BC188" s="235">
        <v>4</v>
      </c>
      <c r="BD188" s="235"/>
    </row>
    <row r="189" spans="43:56">
      <c r="AV189" s="235"/>
      <c r="AW189" s="235"/>
      <c r="AX189" s="235"/>
      <c r="AY189" s="235"/>
      <c r="AZ189" s="235"/>
      <c r="BA189" s="235"/>
      <c r="BB189" s="235"/>
      <c r="BC189" s="235"/>
      <c r="BD189" s="235"/>
    </row>
    <row r="190" spans="43:56">
      <c r="AV190" s="200" t="s">
        <v>237</v>
      </c>
      <c r="AW190" s="202"/>
      <c r="AX190" s="210" t="s">
        <v>12</v>
      </c>
      <c r="AY190" s="210" t="s">
        <v>11</v>
      </c>
      <c r="AZ190" s="210" t="s">
        <v>13</v>
      </c>
      <c r="BA190" s="210" t="s">
        <v>15</v>
      </c>
      <c r="BB190" s="210" t="s">
        <v>16</v>
      </c>
      <c r="BC190" s="210" t="s">
        <v>14</v>
      </c>
      <c r="BD190" s="235"/>
    </row>
    <row r="191" spans="43:56">
      <c r="AQ191" t="s">
        <v>6</v>
      </c>
      <c r="AV191" s="236" t="s">
        <v>26</v>
      </c>
      <c r="AW191" s="250"/>
      <c r="AX191" s="247">
        <v>6</v>
      </c>
      <c r="AY191" s="247">
        <v>2.5</v>
      </c>
      <c r="AZ191" s="247">
        <v>4.5</v>
      </c>
      <c r="BA191" s="247">
        <v>1</v>
      </c>
      <c r="BB191" s="247">
        <v>4.5</v>
      </c>
      <c r="BC191" s="247">
        <v>2.5</v>
      </c>
      <c r="BD191" s="235"/>
    </row>
    <row r="192" spans="43:56">
      <c r="AV192" s="236" t="s">
        <v>18</v>
      </c>
      <c r="AW192" s="239"/>
      <c r="AX192" s="247">
        <v>1</v>
      </c>
      <c r="AY192" s="247">
        <v>5</v>
      </c>
      <c r="AZ192" s="247">
        <v>3</v>
      </c>
      <c r="BA192" s="247">
        <v>2</v>
      </c>
      <c r="BB192" s="247">
        <v>4</v>
      </c>
      <c r="BC192" s="247">
        <v>6</v>
      </c>
    </row>
    <row r="193" spans="48:55">
      <c r="AV193" s="236" t="s">
        <v>33</v>
      </c>
      <c r="AW193" s="236"/>
      <c r="AX193" s="247">
        <v>3.5</v>
      </c>
      <c r="AY193" s="247">
        <v>6</v>
      </c>
      <c r="AZ193" s="247">
        <v>3.5</v>
      </c>
      <c r="BA193" s="247">
        <v>1</v>
      </c>
      <c r="BB193" s="247">
        <v>3.5</v>
      </c>
      <c r="BC193" s="247">
        <v>3.5</v>
      </c>
    </row>
    <row r="194" spans="48:55">
      <c r="AV194" s="187" t="s">
        <v>215</v>
      </c>
      <c r="AW194" s="240"/>
      <c r="AX194" s="241">
        <v>1</v>
      </c>
      <c r="AY194" s="241">
        <v>2</v>
      </c>
      <c r="AZ194" s="241">
        <v>4</v>
      </c>
      <c r="BA194" s="241">
        <v>5</v>
      </c>
      <c r="BB194" s="241">
        <v>6</v>
      </c>
      <c r="BC194" s="241">
        <v>3</v>
      </c>
    </row>
    <row r="195" spans="48:55">
      <c r="AV195" s="187" t="s">
        <v>238</v>
      </c>
      <c r="AW195" s="235"/>
      <c r="AX195" s="235">
        <v>2</v>
      </c>
      <c r="AY195" s="235">
        <v>3</v>
      </c>
      <c r="AZ195" s="235">
        <v>1</v>
      </c>
      <c r="BA195" s="235">
        <v>5</v>
      </c>
      <c r="BB195" s="235">
        <v>6</v>
      </c>
      <c r="BC195" s="235">
        <v>4</v>
      </c>
    </row>
    <row r="196" spans="48:55">
      <c r="AX196">
        <f t="shared" ref="AX196:BC196" si="25">SUM(AX191:AX195)</f>
        <v>13.5</v>
      </c>
      <c r="AY196">
        <f t="shared" si="25"/>
        <v>18.5</v>
      </c>
      <c r="AZ196">
        <f t="shared" si="25"/>
        <v>16</v>
      </c>
      <c r="BA196">
        <f t="shared" si="25"/>
        <v>14</v>
      </c>
      <c r="BB196">
        <f t="shared" si="25"/>
        <v>24</v>
      </c>
      <c r="BC196">
        <f t="shared" si="25"/>
        <v>19</v>
      </c>
    </row>
    <row r="197" spans="48:55">
      <c r="AV197" s="187" t="s">
        <v>239</v>
      </c>
      <c r="AX197">
        <v>1</v>
      </c>
      <c r="AY197">
        <v>4</v>
      </c>
      <c r="AZ197">
        <v>3</v>
      </c>
      <c r="BA197">
        <v>2</v>
      </c>
      <c r="BB197">
        <v>6</v>
      </c>
      <c r="BC197">
        <v>5</v>
      </c>
    </row>
    <row r="199" spans="48:55">
      <c r="AV199" t="s">
        <v>6</v>
      </c>
    </row>
    <row r="201" spans="48:55">
      <c r="AV201" t="s">
        <v>6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49"/>
  <sheetViews>
    <sheetView showGridLines="0" tabSelected="1" topLeftCell="U171" workbookViewId="0">
      <selection activeCell="AL187" sqref="AL187"/>
    </sheetView>
  </sheetViews>
  <sheetFormatPr defaultRowHeight="15"/>
  <cols>
    <col min="22" max="22" width="11.28515625" customWidth="1"/>
    <col min="23" max="23" width="14.85546875" customWidth="1"/>
    <col min="24" max="24" width="10.140625" customWidth="1"/>
    <col min="25" max="25" width="13.7109375" customWidth="1"/>
    <col min="26" max="28" width="9" customWidth="1"/>
    <col min="29" max="30" width="11.28515625" customWidth="1"/>
  </cols>
  <sheetData>
    <row r="1" spans="1:36" ht="15.75" thickBot="1"/>
    <row r="2" spans="1:36" ht="15.75" thickBot="1">
      <c r="A2" t="s">
        <v>6</v>
      </c>
      <c r="B2" s="211" t="s">
        <v>268</v>
      </c>
      <c r="C2" s="215" t="s">
        <v>210</v>
      </c>
      <c r="N2" s="252" t="s">
        <v>211</v>
      </c>
      <c r="O2" s="253" t="s">
        <v>210</v>
      </c>
      <c r="Q2" s="258" t="s">
        <v>240</v>
      </c>
      <c r="R2" s="259">
        <v>6</v>
      </c>
      <c r="S2" s="260"/>
      <c r="T2" s="261"/>
      <c r="U2" s="261"/>
      <c r="V2" s="377" t="s">
        <v>264</v>
      </c>
      <c r="W2" s="410" t="s">
        <v>265</v>
      </c>
      <c r="X2" s="378" t="s">
        <v>263</v>
      </c>
      <c r="Y2" s="378" t="s">
        <v>267</v>
      </c>
      <c r="Z2" s="378" t="s">
        <v>251</v>
      </c>
      <c r="AA2" s="378" t="s">
        <v>252</v>
      </c>
      <c r="AB2" s="379"/>
    </row>
    <row r="3" spans="1:36">
      <c r="B3" s="211"/>
      <c r="C3" s="215"/>
      <c r="N3" s="339"/>
      <c r="O3" s="311"/>
      <c r="Q3" s="258"/>
      <c r="R3" s="259"/>
      <c r="S3" s="260"/>
      <c r="T3" s="261"/>
      <c r="U3" s="261"/>
      <c r="V3" s="422" t="s">
        <v>266</v>
      </c>
      <c r="W3" s="421"/>
      <c r="X3" s="423"/>
      <c r="Y3" s="424" t="s">
        <v>6</v>
      </c>
      <c r="Z3" s="425"/>
      <c r="AA3" s="425"/>
      <c r="AB3" s="426"/>
      <c r="AE3" t="s">
        <v>6</v>
      </c>
    </row>
    <row r="4" spans="1:36">
      <c r="A4" s="208" t="s">
        <v>12</v>
      </c>
      <c r="B4" s="209">
        <v>2</v>
      </c>
      <c r="C4" s="212">
        <v>3</v>
      </c>
      <c r="N4" s="256">
        <v>2</v>
      </c>
      <c r="O4" s="257">
        <v>3</v>
      </c>
      <c r="Q4" s="261"/>
      <c r="R4" s="262"/>
      <c r="S4" s="261"/>
      <c r="T4" s="261"/>
      <c r="U4" s="261"/>
      <c r="V4" s="380"/>
      <c r="W4" s="411"/>
      <c r="X4" s="381" t="s">
        <v>217</v>
      </c>
      <c r="Y4" s="412">
        <v>0.82857142857142896</v>
      </c>
      <c r="Z4" s="413">
        <v>4.156268221574333E-2</v>
      </c>
      <c r="AA4" s="382">
        <v>5.1929423445347012E-2</v>
      </c>
      <c r="AB4" s="383" t="s">
        <v>255</v>
      </c>
      <c r="AE4" t="s">
        <v>6</v>
      </c>
    </row>
    <row r="5" spans="1:36">
      <c r="A5" s="208" t="s">
        <v>11</v>
      </c>
      <c r="B5" s="207">
        <v>4</v>
      </c>
      <c r="C5" s="212">
        <v>5</v>
      </c>
      <c r="N5" s="256">
        <v>4</v>
      </c>
      <c r="O5" s="257">
        <v>5</v>
      </c>
      <c r="Q5" s="277" t="s">
        <v>241</v>
      </c>
      <c r="R5" s="278">
        <v>0.77142857142857146</v>
      </c>
      <c r="S5" s="261"/>
      <c r="T5" s="261"/>
      <c r="U5" s="261"/>
      <c r="V5" s="380"/>
      <c r="W5" s="411"/>
      <c r="X5" s="381" t="s">
        <v>210</v>
      </c>
      <c r="Y5" s="414">
        <v>0.77</v>
      </c>
      <c r="Z5" s="413">
        <v>7.2396501457725915E-2</v>
      </c>
      <c r="AA5" s="415">
        <v>-0.11</v>
      </c>
      <c r="AB5" s="383" t="s">
        <v>253</v>
      </c>
      <c r="AE5" t="s">
        <v>6</v>
      </c>
    </row>
    <row r="6" spans="1:36">
      <c r="A6" s="208" t="s">
        <v>13</v>
      </c>
      <c r="B6" s="207">
        <v>6</v>
      </c>
      <c r="C6" s="212">
        <v>4</v>
      </c>
      <c r="N6" s="256">
        <v>6</v>
      </c>
      <c r="O6" s="257">
        <v>4</v>
      </c>
      <c r="Q6" s="258" t="s">
        <v>242</v>
      </c>
      <c r="R6" s="264">
        <v>-0.10732426456971189</v>
      </c>
      <c r="S6" s="265">
        <v>0.97351163215174386</v>
      </c>
      <c r="T6" s="260" t="s">
        <v>243</v>
      </c>
      <c r="U6" s="261"/>
      <c r="V6" s="380" t="s">
        <v>6</v>
      </c>
      <c r="W6" s="411"/>
      <c r="X6" s="381" t="s">
        <v>235</v>
      </c>
      <c r="Y6" s="412">
        <v>0.6</v>
      </c>
      <c r="Z6" s="413">
        <v>0.20799999999999996</v>
      </c>
      <c r="AA6" s="382">
        <v>-0.41234923940018903</v>
      </c>
      <c r="AB6" s="416">
        <v>0.94930819811982858</v>
      </c>
      <c r="AF6" t="s">
        <v>6</v>
      </c>
    </row>
    <row r="7" spans="1:36">
      <c r="A7" s="208" t="s">
        <v>15</v>
      </c>
      <c r="B7" s="207">
        <v>1</v>
      </c>
      <c r="C7" s="212">
        <v>1</v>
      </c>
      <c r="N7" s="256">
        <v>1</v>
      </c>
      <c r="O7" s="257">
        <v>1</v>
      </c>
      <c r="Q7" s="261"/>
      <c r="R7" s="262"/>
      <c r="S7" s="261"/>
      <c r="T7" s="261"/>
      <c r="U7" s="261"/>
      <c r="V7" s="380"/>
      <c r="W7" s="411"/>
      <c r="X7" s="381" t="s">
        <v>213</v>
      </c>
      <c r="Y7" s="412">
        <v>0.6</v>
      </c>
      <c r="Z7" s="413">
        <v>0.20799999999999996</v>
      </c>
      <c r="AA7" s="415">
        <v>-0.41</v>
      </c>
      <c r="AB7" s="383" t="s">
        <v>254</v>
      </c>
    </row>
    <row r="8" spans="1:36" ht="15.75" thickBot="1">
      <c r="A8" s="210" t="s">
        <v>16</v>
      </c>
      <c r="B8" s="207">
        <v>3</v>
      </c>
      <c r="C8" s="212">
        <v>2</v>
      </c>
      <c r="N8" s="256">
        <v>3</v>
      </c>
      <c r="O8" s="257">
        <v>2</v>
      </c>
      <c r="Q8" s="258" t="s">
        <v>244</v>
      </c>
      <c r="R8" s="264">
        <v>2.4246715773614613</v>
      </c>
      <c r="S8" s="261"/>
      <c r="T8" s="261"/>
      <c r="U8" s="261"/>
      <c r="V8" s="384"/>
      <c r="W8" s="417"/>
      <c r="X8" s="385" t="s">
        <v>214</v>
      </c>
      <c r="Y8" s="418">
        <v>0.54285714285714282</v>
      </c>
      <c r="Z8" s="419">
        <v>0.26570262390670552</v>
      </c>
      <c r="AA8" s="386">
        <v>-0.48031061918847701</v>
      </c>
      <c r="AB8" s="420">
        <v>0.94020150273240977</v>
      </c>
    </row>
    <row r="9" spans="1:36">
      <c r="A9" s="208" t="s">
        <v>14</v>
      </c>
      <c r="B9" s="207">
        <v>5</v>
      </c>
      <c r="C9" s="212">
        <v>6</v>
      </c>
      <c r="N9" s="256">
        <v>5</v>
      </c>
      <c r="O9" s="257">
        <v>6</v>
      </c>
      <c r="Q9" s="263" t="s">
        <v>245</v>
      </c>
      <c r="R9" s="259">
        <v>4</v>
      </c>
      <c r="S9" s="261"/>
      <c r="T9" s="261"/>
      <c r="U9" s="261"/>
      <c r="V9" s="7"/>
      <c r="W9" s="7"/>
      <c r="X9" s="7"/>
      <c r="Y9" s="7"/>
      <c r="Z9" s="7"/>
      <c r="AA9" s="7"/>
      <c r="AB9" s="7"/>
      <c r="AC9" s="7"/>
      <c r="AD9" s="7"/>
    </row>
    <row r="10" spans="1:36" ht="15.75" thickBot="1">
      <c r="Q10" s="279" t="s">
        <v>246</v>
      </c>
      <c r="R10" s="280">
        <v>7.2396501457725915E-2</v>
      </c>
      <c r="S10" s="260" t="s">
        <v>247</v>
      </c>
      <c r="T10" s="261"/>
      <c r="U10" s="261"/>
      <c r="W10" s="323" t="s">
        <v>225</v>
      </c>
      <c r="X10" s="323" t="s">
        <v>217</v>
      </c>
      <c r="Y10" s="278">
        <v>0.82857142857142896</v>
      </c>
      <c r="Z10" s="280">
        <v>4.156268221574333E-2</v>
      </c>
      <c r="AA10">
        <v>6</v>
      </c>
      <c r="AB10">
        <v>4</v>
      </c>
      <c r="AC10" s="264">
        <v>5.1929423445347012E-2</v>
      </c>
      <c r="AD10" t="s">
        <v>255</v>
      </c>
    </row>
    <row r="11" spans="1:36">
      <c r="AG11" s="235"/>
      <c r="AH11" s="235" t="s">
        <v>6</v>
      </c>
      <c r="AI11" s="235"/>
      <c r="AJ11" s="235"/>
    </row>
    <row r="12" spans="1:36" ht="15.75" thickBot="1">
      <c r="X12" s="323" t="s">
        <v>210</v>
      </c>
      <c r="Y12" s="198">
        <v>0.77</v>
      </c>
      <c r="Z12" s="280">
        <v>7.2396501457725915E-2</v>
      </c>
      <c r="AA12">
        <v>6</v>
      </c>
      <c r="AB12">
        <v>4</v>
      </c>
      <c r="AC12">
        <v>-0.11</v>
      </c>
      <c r="AD12" t="s">
        <v>253</v>
      </c>
      <c r="AG12" s="296"/>
      <c r="AH12" s="297"/>
      <c r="AI12" s="298"/>
      <c r="AJ12" s="235"/>
    </row>
    <row r="13" spans="1:36">
      <c r="V13" t="s">
        <v>6</v>
      </c>
      <c r="AG13" s="299"/>
      <c r="AH13" s="300"/>
      <c r="AI13" s="299"/>
      <c r="AJ13" s="235"/>
    </row>
    <row r="14" spans="1:36" ht="15.75" thickBot="1">
      <c r="M14" t="s">
        <v>6</v>
      </c>
      <c r="V14" t="s">
        <v>6</v>
      </c>
      <c r="X14" s="323" t="s">
        <v>235</v>
      </c>
      <c r="Y14" s="278">
        <v>0.6</v>
      </c>
      <c r="Z14" s="280">
        <v>0.20799999999999996</v>
      </c>
      <c r="AA14">
        <v>6</v>
      </c>
      <c r="AB14">
        <v>4</v>
      </c>
      <c r="AC14" s="264">
        <v>-0.41234923940018903</v>
      </c>
      <c r="AD14" s="265">
        <v>0.94930819811982858</v>
      </c>
      <c r="AG14" s="301"/>
      <c r="AH14" s="302"/>
      <c r="AI14" s="299"/>
      <c r="AJ14" s="235"/>
    </row>
    <row r="15" spans="1:36">
      <c r="L15" t="s">
        <v>6</v>
      </c>
      <c r="U15" t="s">
        <v>6</v>
      </c>
      <c r="V15" t="s">
        <v>6</v>
      </c>
      <c r="AG15" s="296"/>
      <c r="AH15" s="302"/>
      <c r="AI15" s="303"/>
      <c r="AJ15" s="235"/>
    </row>
    <row r="16" spans="1:36" ht="15.75" thickBot="1">
      <c r="X16" s="323" t="s">
        <v>213</v>
      </c>
      <c r="Y16" s="278">
        <v>0.6</v>
      </c>
      <c r="Z16" s="280">
        <v>0.20799999999999996</v>
      </c>
      <c r="AA16">
        <v>6</v>
      </c>
      <c r="AB16">
        <v>4</v>
      </c>
      <c r="AC16">
        <v>-0.41</v>
      </c>
      <c r="AD16" t="s">
        <v>254</v>
      </c>
      <c r="AG16" s="299"/>
      <c r="AH16" s="300"/>
      <c r="AI16" s="299"/>
      <c r="AJ16" s="235"/>
    </row>
    <row r="17" spans="1:38">
      <c r="AG17" s="301" t="s">
        <v>6</v>
      </c>
      <c r="AH17" s="302"/>
      <c r="AI17" s="299"/>
      <c r="AJ17" s="235"/>
    </row>
    <row r="18" spans="1:38" ht="15.75" thickBot="1">
      <c r="X18" s="323" t="s">
        <v>214</v>
      </c>
      <c r="Y18" s="278">
        <v>0.54285714285714282</v>
      </c>
      <c r="Z18" s="280">
        <v>0.26570262390670552</v>
      </c>
      <c r="AA18">
        <v>6</v>
      </c>
      <c r="AB18">
        <v>4</v>
      </c>
      <c r="AC18" s="264">
        <v>-0.48031061918847701</v>
      </c>
      <c r="AD18" s="265">
        <v>0.94020150273240977</v>
      </c>
      <c r="AF18" t="s">
        <v>6</v>
      </c>
      <c r="AG18" s="301"/>
      <c r="AH18" s="297"/>
      <c r="AI18" s="299"/>
      <c r="AJ18" s="235"/>
    </row>
    <row r="19" spans="1:38">
      <c r="AG19" s="301" t="s">
        <v>6</v>
      </c>
      <c r="AH19" s="304"/>
      <c r="AI19" s="298"/>
      <c r="AJ19" s="235"/>
    </row>
    <row r="20" spans="1:38" ht="15.75" thickBot="1">
      <c r="W20" s="253" t="s">
        <v>227</v>
      </c>
      <c r="X20" s="216"/>
      <c r="Y20" s="216"/>
      <c r="Z20" s="216"/>
      <c r="AA20" s="216"/>
      <c r="AB20" s="216"/>
      <c r="AC20" s="216"/>
      <c r="AD20" s="216"/>
      <c r="AE20" s="216"/>
      <c r="AG20" s="235"/>
      <c r="AH20" s="235"/>
      <c r="AI20" s="235"/>
      <c r="AJ20" s="235"/>
    </row>
    <row r="21" spans="1:38" ht="15.75" thickBot="1">
      <c r="B21" s="211" t="s">
        <v>268</v>
      </c>
      <c r="C21" s="215" t="s">
        <v>212</v>
      </c>
      <c r="N21" s="252" t="s">
        <v>211</v>
      </c>
      <c r="O21" s="253" t="s">
        <v>212</v>
      </c>
      <c r="Q21" s="258" t="s">
        <v>240</v>
      </c>
      <c r="R21" s="259">
        <v>6</v>
      </c>
      <c r="S21" s="260"/>
      <c r="T21" s="261"/>
      <c r="U21" s="261"/>
      <c r="W21" s="216"/>
      <c r="X21" s="311" t="s">
        <v>210</v>
      </c>
      <c r="Y21" s="321">
        <v>1</v>
      </c>
      <c r="Z21" s="216"/>
      <c r="AA21" s="216">
        <v>6</v>
      </c>
      <c r="AB21" s="216">
        <v>4</v>
      </c>
      <c r="AC21" s="216"/>
      <c r="AD21" s="216" t="s">
        <v>256</v>
      </c>
      <c r="AE21" s="216"/>
    </row>
    <row r="22" spans="1:38">
      <c r="A22" s="208" t="s">
        <v>12</v>
      </c>
      <c r="B22" s="209">
        <v>2</v>
      </c>
      <c r="C22" s="206">
        <v>2</v>
      </c>
      <c r="N22" s="256">
        <v>2</v>
      </c>
      <c r="O22" s="267">
        <v>2</v>
      </c>
      <c r="Q22" s="261"/>
      <c r="R22" s="262"/>
      <c r="S22" s="261"/>
      <c r="T22" s="261"/>
      <c r="U22" s="261"/>
      <c r="W22" s="216"/>
      <c r="X22" s="311" t="s">
        <v>217</v>
      </c>
      <c r="Y22" s="321">
        <v>0.7142857142857143</v>
      </c>
      <c r="Z22" s="346">
        <v>0.11078717201166155</v>
      </c>
      <c r="AA22" s="216">
        <v>6</v>
      </c>
      <c r="AB22" s="216">
        <v>4</v>
      </c>
      <c r="AC22" s="321">
        <v>-0.23143570694603779</v>
      </c>
      <c r="AD22" s="322">
        <v>0.96591751498354605</v>
      </c>
      <c r="AE22" s="216"/>
      <c r="AJ22" t="s">
        <v>6</v>
      </c>
    </row>
    <row r="23" spans="1:38">
      <c r="A23" s="208" t="s">
        <v>11</v>
      </c>
      <c r="B23" s="207">
        <v>4</v>
      </c>
      <c r="C23" s="206">
        <v>1</v>
      </c>
      <c r="N23" s="256">
        <v>4</v>
      </c>
      <c r="O23" s="267">
        <v>1</v>
      </c>
      <c r="Q23" s="263" t="s">
        <v>241</v>
      </c>
      <c r="R23" s="264">
        <v>0.25714285714285712</v>
      </c>
      <c r="S23" s="261"/>
      <c r="T23" s="261"/>
      <c r="U23" s="261"/>
      <c r="W23" s="216"/>
      <c r="X23" s="311" t="s">
        <v>218</v>
      </c>
      <c r="Y23" s="321">
        <v>0.54285714285714282</v>
      </c>
      <c r="Z23" s="346">
        <v>0.26570262390670552</v>
      </c>
      <c r="AA23" s="216">
        <v>6</v>
      </c>
      <c r="AB23" s="216">
        <v>4</v>
      </c>
      <c r="AC23" s="321">
        <v>-0.48031061918847701</v>
      </c>
      <c r="AD23" s="322">
        <v>0.94020150273240977</v>
      </c>
      <c r="AE23" s="216"/>
    </row>
    <row r="24" spans="1:38">
      <c r="A24" s="208" t="s">
        <v>13</v>
      </c>
      <c r="B24" s="207">
        <v>6</v>
      </c>
      <c r="C24" s="206">
        <v>4</v>
      </c>
      <c r="N24" s="256">
        <v>6</v>
      </c>
      <c r="O24" s="267">
        <v>4</v>
      </c>
      <c r="Q24" s="258" t="s">
        <v>242</v>
      </c>
      <c r="R24" s="264">
        <v>-0.70063111482057872</v>
      </c>
      <c r="S24" s="265">
        <v>0.8841858509416316</v>
      </c>
      <c r="T24" s="260" t="s">
        <v>243</v>
      </c>
      <c r="U24" s="261"/>
      <c r="W24" s="235" t="s">
        <v>6</v>
      </c>
      <c r="X24" s="311" t="s">
        <v>215</v>
      </c>
      <c r="Y24" s="321">
        <v>-0.54285714285714282</v>
      </c>
      <c r="Z24" s="346">
        <v>0.26570262390670563</v>
      </c>
      <c r="AA24" s="216">
        <v>6</v>
      </c>
      <c r="AB24" s="216">
        <v>4</v>
      </c>
      <c r="AC24" s="321">
        <v>-0.94020150273240977</v>
      </c>
      <c r="AD24" s="322">
        <v>0.48031061918847701</v>
      </c>
      <c r="AE24" s="216"/>
    </row>
    <row r="25" spans="1:38">
      <c r="A25" s="208" t="s">
        <v>15</v>
      </c>
      <c r="B25" s="207">
        <v>1</v>
      </c>
      <c r="C25" s="206">
        <v>3</v>
      </c>
      <c r="N25" s="256">
        <v>1</v>
      </c>
      <c r="O25" s="267">
        <v>3</v>
      </c>
      <c r="Q25" s="261"/>
      <c r="R25" s="262"/>
      <c r="S25" s="261"/>
      <c r="T25" s="261"/>
      <c r="U25" s="261"/>
      <c r="W25" s="235"/>
      <c r="X25" s="216"/>
      <c r="Y25" s="216"/>
      <c r="Z25" s="216"/>
      <c r="AA25" s="216"/>
      <c r="AB25" s="216"/>
      <c r="AC25" s="216"/>
      <c r="AD25" s="216"/>
      <c r="AE25" s="216"/>
    </row>
    <row r="26" spans="1:38">
      <c r="A26" s="210" t="s">
        <v>16</v>
      </c>
      <c r="B26" s="207">
        <v>3</v>
      </c>
      <c r="C26" s="206">
        <v>6</v>
      </c>
      <c r="N26" s="256">
        <v>3</v>
      </c>
      <c r="O26" s="267">
        <v>6</v>
      </c>
      <c r="Q26" s="258" t="s">
        <v>244</v>
      </c>
      <c r="R26" s="264">
        <v>0.53218115639017427</v>
      </c>
      <c r="S26" s="261"/>
      <c r="T26" s="261"/>
      <c r="U26" s="261"/>
      <c r="W26" s="311" t="s">
        <v>226</v>
      </c>
      <c r="X26" s="311"/>
      <c r="Y26" s="235"/>
      <c r="Z26" s="304"/>
      <c r="AA26" s="235" t="s">
        <v>6</v>
      </c>
      <c r="AB26" s="235"/>
      <c r="AC26" s="235" t="s">
        <v>6</v>
      </c>
      <c r="AD26" s="235"/>
      <c r="AE26" s="216"/>
    </row>
    <row r="27" spans="1:38">
      <c r="A27" s="208" t="s">
        <v>14</v>
      </c>
      <c r="B27" s="207">
        <v>5</v>
      </c>
      <c r="C27" s="206">
        <v>5</v>
      </c>
      <c r="G27" t="s">
        <v>6</v>
      </c>
      <c r="N27" s="256">
        <v>5</v>
      </c>
      <c r="O27" s="267">
        <v>5</v>
      </c>
      <c r="Q27" s="263" t="s">
        <v>245</v>
      </c>
      <c r="R27" s="259">
        <v>4</v>
      </c>
      <c r="S27" s="261"/>
      <c r="T27" s="261"/>
      <c r="U27" s="261"/>
      <c r="W27" s="235"/>
      <c r="X27" s="311" t="s">
        <v>217</v>
      </c>
      <c r="Y27" s="302">
        <v>0.94285714285714284</v>
      </c>
      <c r="Z27" s="304">
        <v>4.8046647230322037E-3</v>
      </c>
      <c r="AA27" s="235">
        <v>6</v>
      </c>
      <c r="AB27" s="235">
        <v>4</v>
      </c>
      <c r="AC27" s="302">
        <v>0.55914926721660618</v>
      </c>
      <c r="AD27" s="303">
        <v>0.99389983431241902</v>
      </c>
      <c r="AE27" s="216"/>
    </row>
    <row r="28" spans="1:38">
      <c r="Q28" s="258" t="s">
        <v>246</v>
      </c>
      <c r="R28" s="266">
        <v>0.622787172011662</v>
      </c>
      <c r="S28" s="260" t="s">
        <v>247</v>
      </c>
      <c r="T28" s="261"/>
      <c r="U28" s="261"/>
      <c r="W28" s="235"/>
      <c r="X28" s="311" t="s">
        <v>210</v>
      </c>
      <c r="Y28" s="302">
        <v>0.82857142857142863</v>
      </c>
      <c r="Z28" s="304">
        <v>4.156268221574333E-2</v>
      </c>
      <c r="AA28" s="235">
        <v>6</v>
      </c>
      <c r="AB28" s="235">
        <v>4</v>
      </c>
      <c r="AC28" s="302">
        <v>5.1929423445347012E-2</v>
      </c>
      <c r="AD28" s="303">
        <v>0.98068459533667673</v>
      </c>
      <c r="AE28" s="216"/>
      <c r="AF28" s="235"/>
      <c r="AG28" s="296"/>
      <c r="AH28" s="297"/>
      <c r="AI28" s="298"/>
      <c r="AJ28" s="299"/>
      <c r="AK28" s="235"/>
      <c r="AL28" s="235"/>
    </row>
    <row r="29" spans="1:38">
      <c r="W29" s="235"/>
      <c r="X29" s="311" t="s">
        <v>235</v>
      </c>
      <c r="Y29" s="302">
        <v>0.6</v>
      </c>
      <c r="Z29" s="304">
        <v>0.20799999999999996</v>
      </c>
      <c r="AA29" s="235">
        <v>6</v>
      </c>
      <c r="AB29" s="235">
        <v>4</v>
      </c>
      <c r="AC29" s="235">
        <v>-0.41</v>
      </c>
      <c r="AD29" s="235" t="s">
        <v>254</v>
      </c>
      <c r="AE29" s="235"/>
      <c r="AF29" s="296"/>
      <c r="AG29" s="297"/>
      <c r="AH29" s="298"/>
      <c r="AI29" s="299"/>
      <c r="AJ29" s="299"/>
      <c r="AK29" s="216"/>
      <c r="AL29" s="235"/>
    </row>
    <row r="30" spans="1:38">
      <c r="W30" s="235"/>
      <c r="X30" s="311" t="s">
        <v>219</v>
      </c>
      <c r="Y30" s="302">
        <v>0.6</v>
      </c>
      <c r="Z30" s="304">
        <v>0.20799999999999996</v>
      </c>
      <c r="AA30" s="235">
        <v>6</v>
      </c>
      <c r="AB30" s="235">
        <v>4</v>
      </c>
      <c r="AC30" s="235">
        <v>-0.41</v>
      </c>
      <c r="AD30" s="235" t="s">
        <v>254</v>
      </c>
      <c r="AE30" s="235"/>
      <c r="AF30" s="299"/>
      <c r="AG30" s="300"/>
      <c r="AH30" s="299"/>
      <c r="AI30" s="299"/>
      <c r="AJ30" s="299"/>
      <c r="AK30" s="216"/>
      <c r="AL30" s="235"/>
    </row>
    <row r="31" spans="1:38">
      <c r="W31" s="235"/>
      <c r="X31" s="311" t="s">
        <v>213</v>
      </c>
      <c r="Y31" s="235">
        <v>0.54</v>
      </c>
      <c r="Z31" s="304">
        <v>0.26570262390670552</v>
      </c>
      <c r="AA31" s="235">
        <v>6</v>
      </c>
      <c r="AB31" s="235">
        <v>4</v>
      </c>
      <c r="AC31" s="302">
        <v>-0.48031061918847701</v>
      </c>
      <c r="AD31" s="303">
        <v>0.94020150273240977</v>
      </c>
      <c r="AE31" s="235"/>
      <c r="AF31" s="301"/>
      <c r="AG31" s="302"/>
      <c r="AH31" s="299"/>
      <c r="AI31" s="299"/>
      <c r="AJ31" s="299"/>
      <c r="AK31" s="216"/>
      <c r="AL31" s="235"/>
    </row>
    <row r="32" spans="1:38">
      <c r="W32" s="235"/>
      <c r="X32" s="347" t="s">
        <v>221</v>
      </c>
      <c r="Y32" s="235">
        <v>0.54</v>
      </c>
      <c r="Z32" s="304">
        <v>0.26570262390670552</v>
      </c>
      <c r="AA32" s="235">
        <v>6</v>
      </c>
      <c r="AB32" s="235">
        <v>4</v>
      </c>
      <c r="AC32" s="302">
        <v>-0.48031061918847701</v>
      </c>
      <c r="AD32" s="303">
        <v>0.94020150273240977</v>
      </c>
      <c r="AE32" s="235"/>
      <c r="AF32" s="301" t="s">
        <v>6</v>
      </c>
      <c r="AG32" s="302"/>
      <c r="AH32" s="303"/>
      <c r="AI32" s="298"/>
      <c r="AJ32" s="299"/>
      <c r="AK32" s="235"/>
      <c r="AL32" s="235"/>
    </row>
    <row r="33" spans="1:42">
      <c r="W33" s="235"/>
      <c r="X33" s="347" t="s">
        <v>234</v>
      </c>
      <c r="Y33" s="235">
        <v>0.52</v>
      </c>
      <c r="Z33" s="235">
        <v>0.2883</v>
      </c>
      <c r="AA33" s="235">
        <v>6</v>
      </c>
      <c r="AB33" s="235">
        <v>4</v>
      </c>
      <c r="AC33" s="302">
        <v>-0.5026038032611273</v>
      </c>
      <c r="AD33" s="303">
        <v>0.93669504749245913</v>
      </c>
      <c r="AE33" s="235"/>
      <c r="AF33" s="299"/>
      <c r="AG33" s="300"/>
      <c r="AH33" s="299"/>
      <c r="AI33" s="299"/>
      <c r="AJ33" s="299"/>
      <c r="AK33" s="235"/>
      <c r="AL33" s="235"/>
    </row>
    <row r="34" spans="1:42">
      <c r="N34" t="s">
        <v>6</v>
      </c>
      <c r="W34" s="235"/>
      <c r="X34" s="311" t="s">
        <v>260</v>
      </c>
      <c r="Y34" s="302">
        <v>-0.7142857142857143</v>
      </c>
      <c r="Z34" s="304">
        <v>0.1107871720116617</v>
      </c>
      <c r="AA34" s="235">
        <v>6</v>
      </c>
      <c r="AB34" s="235">
        <v>4</v>
      </c>
      <c r="AC34" s="302">
        <v>-0.96591751498354605</v>
      </c>
      <c r="AD34" s="303">
        <v>0.23143570694603779</v>
      </c>
      <c r="AE34" s="235"/>
      <c r="AF34" s="235"/>
      <c r="AG34" s="296"/>
      <c r="AH34" s="297"/>
      <c r="AI34" s="298"/>
      <c r="AJ34" s="299"/>
      <c r="AK34" s="299"/>
      <c r="AL34" s="235"/>
    </row>
    <row r="35" spans="1:42">
      <c r="W35" s="235"/>
      <c r="X35" s="235"/>
      <c r="Y35" s="235"/>
      <c r="Z35" s="235"/>
      <c r="AA35" s="235"/>
      <c r="AB35" s="235"/>
      <c r="AC35" s="235" t="s">
        <v>6</v>
      </c>
      <c r="AD35" s="235"/>
      <c r="AE35" s="235"/>
      <c r="AF35" s="301"/>
      <c r="AG35" s="299"/>
      <c r="AH35" s="300"/>
      <c r="AI35" s="299"/>
      <c r="AJ35" s="299"/>
      <c r="AK35" s="299"/>
      <c r="AL35" s="235"/>
    </row>
    <row r="36" spans="1:42">
      <c r="W36" s="235"/>
      <c r="X36" s="216"/>
      <c r="Y36" s="216"/>
      <c r="Z36" s="216"/>
      <c r="AA36" s="216"/>
      <c r="AB36" s="216"/>
      <c r="AC36" s="216"/>
      <c r="AD36" s="216"/>
      <c r="AE36" s="235"/>
      <c r="AF36" s="235"/>
      <c r="AG36" s="301"/>
      <c r="AH36" s="302"/>
      <c r="AI36" s="299"/>
      <c r="AJ36" s="299"/>
      <c r="AK36" s="299"/>
      <c r="AL36" s="235"/>
    </row>
    <row r="37" spans="1:42" ht="15.75" thickBot="1">
      <c r="B37" s="211" t="s">
        <v>268</v>
      </c>
      <c r="C37" s="215" t="s">
        <v>213</v>
      </c>
      <c r="N37" s="252" t="s">
        <v>211</v>
      </c>
      <c r="O37" s="253" t="s">
        <v>213</v>
      </c>
      <c r="Q37" s="258" t="s">
        <v>240</v>
      </c>
      <c r="R37" s="259">
        <v>6</v>
      </c>
      <c r="S37" s="260"/>
      <c r="T37" s="261"/>
      <c r="U37" s="261"/>
      <c r="W37" s="311" t="s">
        <v>229</v>
      </c>
      <c r="X37" s="235"/>
      <c r="Y37" s="216"/>
      <c r="Z37" s="216"/>
      <c r="AA37" s="216"/>
      <c r="AB37" s="216"/>
      <c r="AC37" s="216"/>
      <c r="AD37" s="216"/>
      <c r="AE37" s="235" t="s">
        <v>6</v>
      </c>
      <c r="AF37" s="235"/>
      <c r="AG37" s="296"/>
      <c r="AH37" s="302"/>
      <c r="AI37" s="303"/>
      <c r="AJ37" s="298"/>
      <c r="AK37" s="299"/>
      <c r="AL37" s="235"/>
    </row>
    <row r="38" spans="1:42">
      <c r="A38" s="208" t="s">
        <v>12</v>
      </c>
      <c r="B38" s="209">
        <v>2</v>
      </c>
      <c r="C38" s="200">
        <v>1</v>
      </c>
      <c r="N38" s="256">
        <v>2</v>
      </c>
      <c r="O38" s="255">
        <v>1</v>
      </c>
      <c r="Q38" s="261"/>
      <c r="R38" s="262"/>
      <c r="S38" s="261"/>
      <c r="T38" s="261"/>
      <c r="U38" s="261"/>
      <c r="W38" s="235"/>
      <c r="X38" s="311" t="s">
        <v>230</v>
      </c>
      <c r="Y38" s="321">
        <v>0.77142857142857146</v>
      </c>
      <c r="Z38" s="346">
        <v>7.2396501457725915E-2</v>
      </c>
      <c r="AA38" s="216">
        <v>6</v>
      </c>
      <c r="AB38" s="216">
        <v>4</v>
      </c>
      <c r="AC38" s="321">
        <v>-0.10732426456971189</v>
      </c>
      <c r="AD38" s="322">
        <v>0.97351163215174386</v>
      </c>
      <c r="AE38" s="235"/>
      <c r="AF38" s="235"/>
      <c r="AG38" s="299"/>
      <c r="AH38" s="300"/>
      <c r="AI38" s="299"/>
      <c r="AJ38" s="299"/>
      <c r="AK38" s="299"/>
      <c r="AL38" s="235"/>
    </row>
    <row r="39" spans="1:42">
      <c r="A39" s="208" t="s">
        <v>11</v>
      </c>
      <c r="B39" s="207">
        <v>4</v>
      </c>
      <c r="C39" s="216">
        <v>3</v>
      </c>
      <c r="N39" s="256">
        <v>4</v>
      </c>
      <c r="O39" s="255">
        <v>3</v>
      </c>
      <c r="Q39" s="277" t="s">
        <v>241</v>
      </c>
      <c r="R39" s="278">
        <v>0.6</v>
      </c>
      <c r="S39" s="261"/>
      <c r="T39" s="261"/>
      <c r="U39" s="261"/>
      <c r="W39" s="235"/>
      <c r="X39" s="235"/>
      <c r="Y39" s="216"/>
      <c r="Z39" s="216"/>
      <c r="AA39" s="216"/>
      <c r="AB39" s="216"/>
      <c r="AC39" s="216"/>
      <c r="AD39" s="216"/>
      <c r="AE39" s="235"/>
      <c r="AF39" s="235"/>
      <c r="AG39" s="296"/>
      <c r="AH39" s="302"/>
      <c r="AI39" s="299"/>
      <c r="AJ39" s="299"/>
      <c r="AK39" s="299"/>
      <c r="AL39" s="235"/>
    </row>
    <row r="40" spans="1:42">
      <c r="A40" s="208" t="s">
        <v>13</v>
      </c>
      <c r="B40" s="207">
        <v>6</v>
      </c>
      <c r="C40" s="216">
        <v>5</v>
      </c>
      <c r="N40" s="256">
        <v>6</v>
      </c>
      <c r="O40" s="255">
        <v>5</v>
      </c>
      <c r="Q40" s="258" t="s">
        <v>242</v>
      </c>
      <c r="R40" s="264">
        <v>-0.41234923940018903</v>
      </c>
      <c r="S40" s="265">
        <v>0.94930819811982858</v>
      </c>
      <c r="T40" s="260" t="s">
        <v>243</v>
      </c>
      <c r="U40" s="261"/>
      <c r="W40" s="235"/>
      <c r="X40" s="311" t="s">
        <v>213</v>
      </c>
      <c r="Y40" s="321">
        <v>0.6</v>
      </c>
      <c r="Z40" s="346">
        <v>0.20799999999999996</v>
      </c>
      <c r="AA40" s="216">
        <v>6</v>
      </c>
      <c r="AB40" s="216">
        <v>4</v>
      </c>
      <c r="AC40" s="321">
        <v>-0.41234923940018903</v>
      </c>
      <c r="AD40" s="322">
        <v>0.94930819811982858</v>
      </c>
      <c r="AE40" s="235" t="s">
        <v>6</v>
      </c>
      <c r="AF40" s="235" t="s">
        <v>6</v>
      </c>
      <c r="AG40" s="301"/>
      <c r="AH40" s="297"/>
      <c r="AI40" s="299"/>
      <c r="AJ40" s="299"/>
      <c r="AK40" s="299"/>
      <c r="AL40" s="235"/>
    </row>
    <row r="41" spans="1:42">
      <c r="A41" s="208" t="s">
        <v>15</v>
      </c>
      <c r="B41" s="207">
        <v>1</v>
      </c>
      <c r="C41" s="216">
        <v>4</v>
      </c>
      <c r="N41" s="256">
        <v>1</v>
      </c>
      <c r="O41" s="255">
        <v>4</v>
      </c>
      <c r="Q41" s="261"/>
      <c r="R41" s="262"/>
      <c r="S41" s="261"/>
      <c r="T41" s="261"/>
      <c r="U41" s="261"/>
      <c r="V41" t="s">
        <v>6</v>
      </c>
      <c r="W41" s="235"/>
      <c r="X41" s="235"/>
      <c r="Y41" s="216"/>
      <c r="Z41" s="216"/>
      <c r="AA41" s="216"/>
      <c r="AB41" s="216"/>
      <c r="AC41" s="216"/>
      <c r="AD41" s="216"/>
      <c r="AE41" s="235"/>
      <c r="AF41" s="235"/>
      <c r="AG41" s="296"/>
      <c r="AH41" s="304"/>
      <c r="AI41" s="298"/>
      <c r="AJ41" s="299"/>
      <c r="AK41" s="299"/>
      <c r="AL41" s="235"/>
    </row>
    <row r="42" spans="1:42">
      <c r="A42" s="210" t="s">
        <v>16</v>
      </c>
      <c r="B42" s="207">
        <v>3</v>
      </c>
      <c r="C42" s="216">
        <v>2</v>
      </c>
      <c r="N42" s="256">
        <v>3</v>
      </c>
      <c r="O42" s="255">
        <v>2</v>
      </c>
      <c r="Q42" s="258" t="s">
        <v>244</v>
      </c>
      <c r="R42" s="264">
        <v>1.5</v>
      </c>
      <c r="S42" s="261"/>
      <c r="T42" s="261"/>
      <c r="U42" s="261"/>
      <c r="W42" s="235"/>
      <c r="X42" s="347" t="s">
        <v>221</v>
      </c>
      <c r="Y42" s="321">
        <v>-0.6</v>
      </c>
      <c r="Z42" s="346">
        <v>0.20799999999999996</v>
      </c>
      <c r="AA42" s="216">
        <v>6</v>
      </c>
      <c r="AB42" s="216">
        <v>4</v>
      </c>
      <c r="AC42" s="321">
        <v>-0.94930819811982847</v>
      </c>
      <c r="AD42" s="322">
        <v>0.41234923940018903</v>
      </c>
      <c r="AE42" s="235"/>
      <c r="AF42" s="235"/>
      <c r="AG42" s="235"/>
      <c r="AH42" s="235"/>
      <c r="AI42" s="235"/>
      <c r="AJ42" s="235"/>
      <c r="AK42" s="235"/>
      <c r="AL42" s="235"/>
    </row>
    <row r="43" spans="1:42">
      <c r="A43" s="208" t="s">
        <v>14</v>
      </c>
      <c r="B43" s="207">
        <v>5</v>
      </c>
      <c r="C43" s="216">
        <v>6</v>
      </c>
      <c r="N43" s="256">
        <v>5</v>
      </c>
      <c r="O43" s="255">
        <v>6</v>
      </c>
      <c r="Q43" s="263" t="s">
        <v>245</v>
      </c>
      <c r="R43" s="259">
        <v>4</v>
      </c>
      <c r="S43" s="261"/>
      <c r="T43" s="261"/>
      <c r="U43" s="261"/>
      <c r="W43" s="235"/>
      <c r="X43" s="235"/>
      <c r="Y43" s="216"/>
      <c r="Z43" s="216"/>
      <c r="AA43" s="216"/>
      <c r="AB43" s="216"/>
      <c r="AC43" s="216"/>
      <c r="AD43" s="216"/>
      <c r="AE43" s="235"/>
      <c r="AF43" s="235"/>
      <c r="AG43" s="299"/>
      <c r="AH43" s="300"/>
      <c r="AI43" s="299"/>
      <c r="AJ43" s="299"/>
      <c r="AL43" s="235"/>
      <c r="AM43" s="7"/>
      <c r="AN43" s="7"/>
      <c r="AO43" s="7"/>
      <c r="AP43" s="7"/>
    </row>
    <row r="44" spans="1:42">
      <c r="Q44" s="279" t="s">
        <v>246</v>
      </c>
      <c r="R44" s="280">
        <v>0.20799999999999996</v>
      </c>
      <c r="S44" s="260" t="s">
        <v>247</v>
      </c>
      <c r="T44" s="261"/>
      <c r="U44" s="261"/>
      <c r="W44" s="374" t="s">
        <v>178</v>
      </c>
      <c r="X44" s="235"/>
      <c r="Y44" s="216"/>
      <c r="Z44" s="216"/>
      <c r="AA44" s="216"/>
      <c r="AB44" s="216"/>
      <c r="AC44" s="216"/>
      <c r="AD44" s="216"/>
      <c r="AE44" s="235"/>
      <c r="AF44" s="235" t="s">
        <v>6</v>
      </c>
      <c r="AG44" s="296"/>
      <c r="AH44" s="302"/>
      <c r="AI44" s="299"/>
      <c r="AJ44" s="299"/>
      <c r="AL44" s="235"/>
      <c r="AM44" s="7"/>
      <c r="AN44" s="7"/>
      <c r="AO44" s="7"/>
      <c r="AP44" s="7"/>
    </row>
    <row r="45" spans="1:42">
      <c r="W45" s="235"/>
      <c r="X45" s="311" t="s">
        <v>258</v>
      </c>
      <c r="Y45" s="302">
        <v>0.94285714285714284</v>
      </c>
      <c r="Z45" s="304">
        <v>4.8046647230322037E-3</v>
      </c>
      <c r="AA45" s="216">
        <v>6</v>
      </c>
      <c r="AB45" s="216">
        <v>4</v>
      </c>
      <c r="AC45" s="302">
        <v>0.55914926721660618</v>
      </c>
      <c r="AD45" s="303">
        <v>0.99389983431241902</v>
      </c>
      <c r="AE45" s="235"/>
      <c r="AF45" s="235"/>
      <c r="AG45" s="301"/>
      <c r="AH45" s="297"/>
      <c r="AI45" s="299"/>
      <c r="AJ45" s="299"/>
      <c r="AK45" s="235"/>
      <c r="AL45" s="235"/>
      <c r="AM45" s="7"/>
      <c r="AN45" s="7"/>
      <c r="AO45" s="7"/>
      <c r="AP45" s="7"/>
    </row>
    <row r="46" spans="1:42">
      <c r="W46" s="235"/>
      <c r="X46" s="375" t="s">
        <v>212</v>
      </c>
      <c r="Y46" s="321">
        <v>0.88571428571428568</v>
      </c>
      <c r="Z46" s="346">
        <v>1.8845481049562851E-2</v>
      </c>
      <c r="AA46" s="216">
        <v>6</v>
      </c>
      <c r="AB46" s="216">
        <v>4</v>
      </c>
      <c r="AC46" s="321">
        <v>0.26371282271312396</v>
      </c>
      <c r="AD46" s="322">
        <v>0.9874704937686184</v>
      </c>
      <c r="AE46" s="216"/>
      <c r="AF46" s="235"/>
      <c r="AG46" s="296"/>
      <c r="AH46" s="304"/>
      <c r="AI46" s="298"/>
      <c r="AJ46" s="299"/>
      <c r="AK46" s="235"/>
      <c r="AL46" s="235"/>
      <c r="AM46" s="7"/>
      <c r="AN46" s="7"/>
      <c r="AO46" s="7"/>
      <c r="AP46" s="7"/>
    </row>
    <row r="47" spans="1:42">
      <c r="W47" s="235"/>
      <c r="X47" s="311" t="s">
        <v>214</v>
      </c>
      <c r="Y47" s="321">
        <v>0.82857142857142896</v>
      </c>
      <c r="Z47" s="346">
        <v>4.156268221574333E-2</v>
      </c>
      <c r="AA47" s="216">
        <v>6</v>
      </c>
      <c r="AB47" s="216">
        <v>4</v>
      </c>
      <c r="AC47" s="321">
        <v>5.1929423445347012E-2</v>
      </c>
      <c r="AD47" s="216" t="s">
        <v>255</v>
      </c>
      <c r="AE47" s="216" t="s">
        <v>6</v>
      </c>
      <c r="AG47" s="299"/>
      <c r="AH47" s="300"/>
      <c r="AI47" s="299"/>
      <c r="AJ47" s="299"/>
      <c r="AK47" s="299"/>
      <c r="AL47" s="235"/>
      <c r="AM47" s="7"/>
      <c r="AN47" s="7"/>
      <c r="AO47" s="7"/>
      <c r="AP47" s="7"/>
    </row>
    <row r="48" spans="1:42">
      <c r="W48" s="235"/>
      <c r="X48" s="311" t="s">
        <v>213</v>
      </c>
      <c r="Y48" s="321">
        <v>0.65714285714285714</v>
      </c>
      <c r="Z48" s="346">
        <v>0.15617492711370251</v>
      </c>
      <c r="AA48" s="216">
        <v>6</v>
      </c>
      <c r="AB48" s="216">
        <v>4</v>
      </c>
      <c r="AC48" s="321">
        <v>-0.33088118319473464</v>
      </c>
      <c r="AD48" s="322">
        <v>0.95786403049414948</v>
      </c>
      <c r="AE48" s="216"/>
      <c r="AG48" s="301"/>
      <c r="AH48" s="302"/>
      <c r="AI48" s="299"/>
      <c r="AJ48" s="299"/>
      <c r="AK48" s="299"/>
      <c r="AL48" s="235"/>
      <c r="AM48" s="7"/>
      <c r="AN48" s="7"/>
      <c r="AO48" s="7"/>
      <c r="AP48" s="7"/>
    </row>
    <row r="49" spans="1:42">
      <c r="W49" s="235"/>
      <c r="X49" s="311" t="s">
        <v>218</v>
      </c>
      <c r="Y49" s="321">
        <v>-0.6</v>
      </c>
      <c r="Z49" s="346">
        <v>0.2079999999999998</v>
      </c>
      <c r="AA49" s="216">
        <v>6</v>
      </c>
      <c r="AB49" s="216">
        <v>4</v>
      </c>
      <c r="AC49" s="321">
        <v>-0.94930819811982847</v>
      </c>
      <c r="AD49" s="322">
        <v>0.41234923940018903</v>
      </c>
      <c r="AE49" s="216"/>
      <c r="AG49" s="296"/>
      <c r="AH49" s="302"/>
      <c r="AI49" s="303"/>
      <c r="AJ49" s="298"/>
      <c r="AK49" s="299"/>
      <c r="AL49" s="235"/>
      <c r="AM49" s="7"/>
      <c r="AN49" s="7"/>
      <c r="AO49" s="7"/>
      <c r="AP49" s="7"/>
    </row>
    <row r="50" spans="1:42">
      <c r="A50" t="s">
        <v>6</v>
      </c>
      <c r="W50" s="235"/>
      <c r="X50" s="216"/>
      <c r="Y50" s="216"/>
      <c r="Z50" s="216"/>
      <c r="AA50" s="216"/>
      <c r="AB50" s="216"/>
      <c r="AC50" s="216"/>
      <c r="AD50" s="216"/>
      <c r="AE50" s="216"/>
      <c r="AG50" s="299"/>
      <c r="AH50" s="300"/>
      <c r="AI50" s="299"/>
      <c r="AJ50" s="299"/>
      <c r="AK50" s="299"/>
      <c r="AL50" s="235"/>
      <c r="AM50" s="7"/>
      <c r="AN50" s="7"/>
      <c r="AO50" s="7"/>
      <c r="AP50" s="7"/>
    </row>
    <row r="51" spans="1:42">
      <c r="W51" s="7" t="s">
        <v>6</v>
      </c>
      <c r="Z51" t="s">
        <v>6</v>
      </c>
      <c r="AE51" s="216"/>
      <c r="AG51" s="296"/>
      <c r="AH51" s="302"/>
      <c r="AI51" s="299"/>
      <c r="AJ51" s="299"/>
      <c r="AK51" s="299"/>
      <c r="AL51" s="235"/>
      <c r="AM51" s="7"/>
      <c r="AN51" s="7"/>
      <c r="AO51" s="7"/>
      <c r="AP51" s="7"/>
    </row>
    <row r="52" spans="1:42" ht="15.75" thickBot="1">
      <c r="N52" s="7"/>
      <c r="O52" s="7"/>
      <c r="W52" s="235"/>
      <c r="AE52" s="216"/>
      <c r="AG52" s="301"/>
      <c r="AH52" s="297"/>
      <c r="AI52" s="299"/>
      <c r="AJ52" s="299"/>
      <c r="AK52" s="299"/>
      <c r="AL52" s="235"/>
      <c r="AM52" s="7"/>
      <c r="AN52" s="7"/>
      <c r="AO52" s="7"/>
      <c r="AP52" s="7"/>
    </row>
    <row r="53" spans="1:42" ht="17.25" thickBot="1">
      <c r="M53" s="258" t="s">
        <v>240</v>
      </c>
      <c r="N53" s="259">
        <v>6</v>
      </c>
      <c r="O53" s="260"/>
      <c r="P53" s="261"/>
      <c r="Q53" s="261"/>
      <c r="W53" s="235"/>
      <c r="X53" s="361" t="s">
        <v>267</v>
      </c>
      <c r="Y53" s="361" t="s">
        <v>251</v>
      </c>
      <c r="Z53" s="344" t="s">
        <v>252</v>
      </c>
      <c r="AA53" s="326"/>
      <c r="AE53" s="216"/>
      <c r="AG53" s="296"/>
      <c r="AH53" s="304"/>
      <c r="AI53" s="298"/>
      <c r="AJ53" s="299"/>
      <c r="AK53" s="299"/>
      <c r="AL53" s="235"/>
    </row>
    <row r="54" spans="1:42" ht="17.25" thickBot="1">
      <c r="B54" s="211" t="s">
        <v>268</v>
      </c>
      <c r="C54" s="215" t="s">
        <v>214</v>
      </c>
      <c r="M54" s="261"/>
      <c r="N54" s="262"/>
      <c r="O54" s="261"/>
      <c r="P54" s="261"/>
      <c r="Q54" s="261"/>
      <c r="R54" s="251" t="s">
        <v>211</v>
      </c>
      <c r="S54" s="251" t="s">
        <v>214</v>
      </c>
      <c r="W54" s="216"/>
      <c r="X54" s="352" t="s">
        <v>6</v>
      </c>
      <c r="Y54" s="353"/>
      <c r="Z54" s="341"/>
      <c r="AA54" s="342"/>
      <c r="AE54" s="216"/>
    </row>
    <row r="55" spans="1:42" ht="15.75">
      <c r="A55" s="208" t="s">
        <v>12</v>
      </c>
      <c r="B55" s="209">
        <v>2</v>
      </c>
      <c r="C55" s="200">
        <v>1</v>
      </c>
      <c r="M55" s="277" t="s">
        <v>241</v>
      </c>
      <c r="N55" s="278">
        <v>0.54285714285714282</v>
      </c>
      <c r="O55" s="261"/>
      <c r="P55" s="261"/>
      <c r="Q55" s="261"/>
      <c r="R55" s="254">
        <v>2</v>
      </c>
      <c r="S55" s="254">
        <v>1</v>
      </c>
      <c r="W55" s="216"/>
      <c r="X55" s="351">
        <v>1</v>
      </c>
      <c r="Y55" s="354"/>
      <c r="Z55" s="332"/>
      <c r="AA55" s="362" t="s">
        <v>256</v>
      </c>
      <c r="AE55" s="216"/>
    </row>
    <row r="56" spans="1:42" ht="15.75">
      <c r="A56" s="208" t="s">
        <v>11</v>
      </c>
      <c r="B56" s="207">
        <v>4</v>
      </c>
      <c r="C56" s="216">
        <v>2</v>
      </c>
      <c r="M56" s="258" t="s">
        <v>242</v>
      </c>
      <c r="N56" s="264">
        <v>-0.48031061918847701</v>
      </c>
      <c r="O56" s="265">
        <v>0.94020150273240977</v>
      </c>
      <c r="P56" s="260" t="s">
        <v>243</v>
      </c>
      <c r="Q56" s="261"/>
      <c r="R56" s="254">
        <v>4</v>
      </c>
      <c r="S56" s="254">
        <v>2</v>
      </c>
      <c r="W56" s="216"/>
      <c r="X56" s="351">
        <v>0.7142857142857143</v>
      </c>
      <c r="Y56" s="355">
        <v>0.11078717201166155</v>
      </c>
      <c r="Z56" s="348">
        <v>-0.23143570694603779</v>
      </c>
      <c r="AA56" s="349">
        <v>0.96591751498354605</v>
      </c>
      <c r="AD56" s="235"/>
      <c r="AE56" s="216"/>
      <c r="AF56" t="s">
        <v>6</v>
      </c>
    </row>
    <row r="57" spans="1:42" ht="15.75">
      <c r="A57" s="208" t="s">
        <v>13</v>
      </c>
      <c r="B57" s="207">
        <v>6</v>
      </c>
      <c r="C57" s="216">
        <v>5</v>
      </c>
      <c r="M57" s="261"/>
      <c r="N57" s="262"/>
      <c r="O57" s="261"/>
      <c r="P57" s="261"/>
      <c r="Q57" s="261"/>
      <c r="R57" s="254">
        <v>6</v>
      </c>
      <c r="S57" s="254">
        <v>5</v>
      </c>
      <c r="W57" s="216"/>
      <c r="X57" s="351">
        <v>0.54285714285714282</v>
      </c>
      <c r="Y57" s="355">
        <v>0.26570262390670552</v>
      </c>
      <c r="Z57" s="332">
        <v>-0.48031061918847701</v>
      </c>
      <c r="AA57" s="350" t="s">
        <v>269</v>
      </c>
      <c r="AB57" t="s">
        <v>6</v>
      </c>
      <c r="AC57" t="s">
        <v>6</v>
      </c>
      <c r="AD57" s="235"/>
      <c r="AE57" s="216"/>
      <c r="AF57" s="235"/>
      <c r="AG57" s="235"/>
      <c r="AH57" s="235"/>
      <c r="AI57" s="235"/>
      <c r="AJ57" s="235"/>
      <c r="AK57" s="235"/>
      <c r="AL57" s="235"/>
      <c r="AM57" s="235"/>
    </row>
    <row r="58" spans="1:42" ht="16.5" thickBot="1">
      <c r="A58" s="208" t="s">
        <v>15</v>
      </c>
      <c r="B58" s="207">
        <v>1</v>
      </c>
      <c r="C58" s="216">
        <v>4</v>
      </c>
      <c r="M58" s="258" t="s">
        <v>244</v>
      </c>
      <c r="N58" s="264">
        <v>1.2927862531355661</v>
      </c>
      <c r="O58" s="261"/>
      <c r="P58" s="261"/>
      <c r="Q58" s="261"/>
      <c r="R58" s="254">
        <v>1</v>
      </c>
      <c r="S58" s="254">
        <v>4</v>
      </c>
      <c r="W58" s="216"/>
      <c r="X58" s="357">
        <v>-0.54285714285714282</v>
      </c>
      <c r="Y58" s="358">
        <v>0.26570262390670563</v>
      </c>
      <c r="Z58" s="359">
        <v>-0.94020150273240977</v>
      </c>
      <c r="AA58" s="360" t="s">
        <v>270</v>
      </c>
      <c r="AB58" s="235" t="s">
        <v>6</v>
      </c>
      <c r="AC58" s="235"/>
      <c r="AD58" s="302"/>
      <c r="AE58" s="216"/>
      <c r="AF58" s="235"/>
      <c r="AG58" s="235"/>
      <c r="AH58" s="235"/>
      <c r="AI58" s="235"/>
      <c r="AJ58" s="235"/>
      <c r="AK58" s="235"/>
      <c r="AL58" s="235"/>
      <c r="AM58" s="235"/>
    </row>
    <row r="59" spans="1:42" ht="15.75" thickBot="1">
      <c r="A59" s="210" t="s">
        <v>16</v>
      </c>
      <c r="B59" s="207">
        <v>3</v>
      </c>
      <c r="C59" s="216">
        <v>3</v>
      </c>
      <c r="M59" s="263" t="s">
        <v>245</v>
      </c>
      <c r="N59" s="259">
        <v>4</v>
      </c>
      <c r="O59" s="261"/>
      <c r="P59" s="261"/>
      <c r="Q59" s="261"/>
      <c r="R59" s="254">
        <v>3</v>
      </c>
      <c r="S59" s="254">
        <v>3</v>
      </c>
      <c r="W59" s="216"/>
      <c r="AC59" s="235"/>
      <c r="AD59" s="235"/>
      <c r="AE59" s="216"/>
      <c r="AF59" s="311"/>
      <c r="AG59" s="311"/>
      <c r="AH59" s="235"/>
      <c r="AI59" s="296"/>
      <c r="AJ59" s="297"/>
      <c r="AK59" s="298"/>
      <c r="AL59" s="299"/>
      <c r="AM59" s="299"/>
    </row>
    <row r="60" spans="1:42" ht="15.75" thickBot="1">
      <c r="A60" s="208" t="s">
        <v>14</v>
      </c>
      <c r="B60" s="207">
        <v>5</v>
      </c>
      <c r="C60" s="216">
        <v>6</v>
      </c>
      <c r="M60" s="279" t="s">
        <v>246</v>
      </c>
      <c r="N60" s="280">
        <v>0.26570262390670552</v>
      </c>
      <c r="O60" s="260" t="s">
        <v>247</v>
      </c>
      <c r="P60" s="261"/>
      <c r="Q60" s="261"/>
      <c r="R60" s="254">
        <v>5</v>
      </c>
      <c r="S60" s="254">
        <v>6</v>
      </c>
      <c r="V60" s="409" t="s">
        <v>271</v>
      </c>
      <c r="W60" s="387" t="s">
        <v>263</v>
      </c>
      <c r="X60" s="387" t="s">
        <v>267</v>
      </c>
      <c r="Y60" s="387" t="s">
        <v>251</v>
      </c>
      <c r="Z60" s="388" t="s">
        <v>252</v>
      </c>
      <c r="AA60" s="389"/>
      <c r="AC60" s="235"/>
      <c r="AD60" s="235"/>
      <c r="AE60" s="216"/>
      <c r="AF60" s="324"/>
      <c r="AG60" s="255"/>
      <c r="AH60" s="235"/>
      <c r="AI60" s="299"/>
      <c r="AJ60" s="300"/>
      <c r="AK60" s="299"/>
      <c r="AL60" s="299"/>
      <c r="AM60" s="299"/>
    </row>
    <row r="61" spans="1:42">
      <c r="N61" s="235"/>
      <c r="O61" s="7"/>
      <c r="V61" s="390" t="s">
        <v>266</v>
      </c>
      <c r="W61" s="391"/>
      <c r="X61" s="392" t="s">
        <v>6</v>
      </c>
      <c r="Y61" s="393"/>
      <c r="Z61" s="391"/>
      <c r="AA61" s="394"/>
      <c r="AC61" s="311"/>
      <c r="AD61" s="235"/>
      <c r="AE61" s="216"/>
      <c r="AF61" s="324"/>
      <c r="AG61" s="255"/>
      <c r="AH61" s="235"/>
      <c r="AI61" s="301"/>
      <c r="AJ61" s="302"/>
      <c r="AK61" s="299"/>
      <c r="AL61" s="299"/>
      <c r="AM61" s="299"/>
    </row>
    <row r="62" spans="1:42">
      <c r="V62" s="397"/>
      <c r="W62" s="395" t="s">
        <v>210</v>
      </c>
      <c r="X62" s="398">
        <v>1</v>
      </c>
      <c r="Y62" s="399"/>
      <c r="Z62" s="398"/>
      <c r="AA62" s="400" t="s">
        <v>256</v>
      </c>
      <c r="AC62" s="255"/>
      <c r="AD62" s="235"/>
      <c r="AE62" s="216"/>
      <c r="AF62" s="324"/>
      <c r="AG62" s="255"/>
      <c r="AH62" s="235"/>
      <c r="AI62" s="296"/>
      <c r="AJ62" s="302"/>
      <c r="AK62" s="303"/>
      <c r="AL62" s="298"/>
      <c r="AM62" s="299"/>
    </row>
    <row r="63" spans="1:42">
      <c r="V63" s="397"/>
      <c r="W63" s="395" t="s">
        <v>217</v>
      </c>
      <c r="X63" s="398">
        <v>0.7142857142857143</v>
      </c>
      <c r="Y63" s="399">
        <v>0.11078717201166155</v>
      </c>
      <c r="Z63" s="401">
        <v>-0.23143570694603779</v>
      </c>
      <c r="AA63" s="402" t="s">
        <v>253</v>
      </c>
      <c r="AC63" s="255" t="s">
        <v>6</v>
      </c>
      <c r="AD63" s="235"/>
      <c r="AE63" s="216"/>
      <c r="AF63" s="324"/>
      <c r="AG63" s="255"/>
      <c r="AH63" s="235"/>
      <c r="AI63" s="299"/>
      <c r="AJ63" s="300"/>
      <c r="AK63" s="299"/>
      <c r="AL63" s="299"/>
      <c r="AM63" s="299"/>
    </row>
    <row r="64" spans="1:42">
      <c r="R64" t="s">
        <v>6</v>
      </c>
      <c r="V64" s="397"/>
      <c r="W64" s="395" t="s">
        <v>218</v>
      </c>
      <c r="X64" s="398">
        <v>0.54285714285714282</v>
      </c>
      <c r="Y64" s="399">
        <v>0.26570262390670552</v>
      </c>
      <c r="Z64" s="398">
        <v>-0.48031061918847701</v>
      </c>
      <c r="AA64" s="403" t="s">
        <v>269</v>
      </c>
      <c r="AC64" s="255"/>
      <c r="AD64" s="235"/>
      <c r="AE64" s="216"/>
      <c r="AF64" s="324"/>
      <c r="AG64" s="255"/>
      <c r="AH64" s="235"/>
      <c r="AI64" s="296"/>
      <c r="AJ64" s="302"/>
      <c r="AK64" s="299"/>
      <c r="AL64" s="299"/>
      <c r="AM64" s="299"/>
    </row>
    <row r="65" spans="1:39" ht="15.75" thickBot="1">
      <c r="V65" s="404"/>
      <c r="W65" s="396" t="s">
        <v>215</v>
      </c>
      <c r="X65" s="405">
        <v>-0.54285714285714282</v>
      </c>
      <c r="Y65" s="406">
        <v>0.26570262390670563</v>
      </c>
      <c r="Z65" s="407">
        <v>-0.94020150273240977</v>
      </c>
      <c r="AA65" s="408" t="s">
        <v>270</v>
      </c>
      <c r="AC65" s="255"/>
      <c r="AD65" s="235"/>
      <c r="AF65" s="324"/>
      <c r="AG65" s="255"/>
      <c r="AH65" s="235"/>
      <c r="AI65" s="301"/>
      <c r="AJ65" s="297"/>
      <c r="AK65" s="299"/>
      <c r="AL65" s="299"/>
      <c r="AM65" s="299"/>
    </row>
    <row r="66" spans="1:39">
      <c r="AC66" s="255"/>
      <c r="AD66" s="235"/>
      <c r="AF66" s="235"/>
      <c r="AG66" s="235"/>
      <c r="AH66" s="235"/>
      <c r="AI66" s="296"/>
      <c r="AJ66" s="304"/>
      <c r="AK66" s="298"/>
      <c r="AL66" s="299"/>
      <c r="AM66" s="299"/>
    </row>
    <row r="67" spans="1:39">
      <c r="A67" s="305"/>
      <c r="B67" s="305"/>
      <c r="C67" s="305"/>
      <c r="M67" s="305"/>
      <c r="N67" s="305"/>
      <c r="O67" s="305"/>
      <c r="AC67" s="255"/>
      <c r="AD67" s="235"/>
      <c r="AE67" s="235"/>
      <c r="AF67" s="235"/>
      <c r="AG67" s="235"/>
      <c r="AH67" s="235"/>
      <c r="AI67" s="235"/>
      <c r="AJ67" s="235"/>
      <c r="AK67" s="235"/>
      <c r="AL67" s="235"/>
    </row>
    <row r="68" spans="1:39">
      <c r="A68" s="305"/>
      <c r="B68" s="211" t="s">
        <v>268</v>
      </c>
      <c r="C68" s="306" t="s">
        <v>215</v>
      </c>
      <c r="M68" s="305"/>
      <c r="N68" s="305"/>
      <c r="O68" s="305"/>
      <c r="V68" t="s">
        <v>6</v>
      </c>
      <c r="X68" t="s">
        <v>6</v>
      </c>
      <c r="AC68" s="235"/>
      <c r="AD68" s="235"/>
    </row>
    <row r="69" spans="1:39" ht="15.75" thickBot="1">
      <c r="A69" s="306" t="s">
        <v>12</v>
      </c>
      <c r="B69" s="307">
        <v>2</v>
      </c>
      <c r="C69" s="214">
        <v>1</v>
      </c>
      <c r="M69" s="309" t="s">
        <v>211</v>
      </c>
      <c r="N69" s="309" t="s">
        <v>215</v>
      </c>
      <c r="O69" s="305"/>
      <c r="P69" s="258" t="s">
        <v>240</v>
      </c>
      <c r="Q69" s="259">
        <v>6</v>
      </c>
      <c r="R69" s="260"/>
      <c r="S69" s="261"/>
      <c r="T69" s="261"/>
      <c r="AC69" s="235"/>
      <c r="AD69" s="235"/>
      <c r="AE69" t="s">
        <v>6</v>
      </c>
    </row>
    <row r="70" spans="1:39" ht="15.75" thickBot="1">
      <c r="A70" s="306" t="s">
        <v>11</v>
      </c>
      <c r="B70" s="305">
        <v>4</v>
      </c>
      <c r="C70" s="198">
        <v>2</v>
      </c>
      <c r="M70" s="310">
        <v>2</v>
      </c>
      <c r="N70" s="214">
        <v>1</v>
      </c>
      <c r="O70" s="305"/>
      <c r="P70" s="261"/>
      <c r="Q70" s="262"/>
      <c r="R70" s="261"/>
      <c r="S70" s="261"/>
      <c r="T70" s="261"/>
      <c r="AC70" s="235"/>
      <c r="AD70" s="235"/>
      <c r="AE70" s="235"/>
      <c r="AF70" s="235"/>
      <c r="AG70" s="235"/>
      <c r="AH70" s="235"/>
      <c r="AI70" s="235"/>
    </row>
    <row r="71" spans="1:39" ht="17.25" thickBot="1">
      <c r="A71" s="306" t="s">
        <v>13</v>
      </c>
      <c r="B71" s="305">
        <v>6</v>
      </c>
      <c r="C71" s="198">
        <v>4</v>
      </c>
      <c r="M71" s="310">
        <v>4</v>
      </c>
      <c r="N71" s="198">
        <v>2</v>
      </c>
      <c r="O71" s="305"/>
      <c r="P71" s="263" t="s">
        <v>241</v>
      </c>
      <c r="Q71" s="264">
        <v>-8.5714285714285743E-2</v>
      </c>
      <c r="R71" s="261"/>
      <c r="S71" s="261"/>
      <c r="T71" s="261"/>
      <c r="V71" s="325" t="s">
        <v>226</v>
      </c>
      <c r="W71" s="361" t="s">
        <v>263</v>
      </c>
      <c r="X71" s="361" t="s">
        <v>267</v>
      </c>
      <c r="Y71" s="361" t="s">
        <v>251</v>
      </c>
      <c r="Z71" s="344" t="s">
        <v>252</v>
      </c>
      <c r="AA71" s="326"/>
      <c r="AE71" s="235"/>
      <c r="AF71" s="235"/>
      <c r="AG71" s="235"/>
      <c r="AH71" s="235"/>
      <c r="AI71" s="235"/>
    </row>
    <row r="72" spans="1:39" ht="16.5">
      <c r="A72" s="306" t="s">
        <v>15</v>
      </c>
      <c r="B72" s="305">
        <v>1</v>
      </c>
      <c r="C72" s="198">
        <v>5</v>
      </c>
      <c r="M72" s="310">
        <v>6</v>
      </c>
      <c r="N72" s="198">
        <v>4</v>
      </c>
      <c r="O72" s="305"/>
      <c r="P72" s="258" t="s">
        <v>242</v>
      </c>
      <c r="Q72" s="264">
        <v>-0.83891836038483625</v>
      </c>
      <c r="R72" s="265">
        <v>0.78011351962990272</v>
      </c>
      <c r="S72" s="260" t="s">
        <v>243</v>
      </c>
      <c r="T72" s="261"/>
      <c r="V72" s="343" t="s">
        <v>266</v>
      </c>
      <c r="W72" s="341"/>
      <c r="X72" s="364"/>
      <c r="Y72" s="372"/>
      <c r="Z72" s="364"/>
      <c r="AA72" s="365"/>
      <c r="AE72" s="299"/>
      <c r="AF72" s="235"/>
      <c r="AG72" s="235"/>
      <c r="AH72" s="235"/>
      <c r="AI72" s="235"/>
    </row>
    <row r="73" spans="1:39" ht="16.5">
      <c r="A73" s="308" t="s">
        <v>16</v>
      </c>
      <c r="B73" s="305">
        <v>3</v>
      </c>
      <c r="C73" s="198">
        <v>6</v>
      </c>
      <c r="M73" s="310">
        <v>1</v>
      </c>
      <c r="N73" s="198">
        <v>5</v>
      </c>
      <c r="O73" s="305"/>
      <c r="P73" s="261"/>
      <c r="Q73" s="262"/>
      <c r="R73" s="261"/>
      <c r="S73" s="261"/>
      <c r="T73" s="261"/>
      <c r="V73" s="366"/>
      <c r="W73" s="367" t="s">
        <v>217</v>
      </c>
      <c r="X73" s="368">
        <v>0.94285714285714284</v>
      </c>
      <c r="Y73" s="354">
        <v>4.8046647230322037E-3</v>
      </c>
      <c r="Z73" s="368">
        <v>0.55914926721660618</v>
      </c>
      <c r="AA73" s="333">
        <v>0.99389983431241902</v>
      </c>
      <c r="AE73" s="302"/>
      <c r="AF73" s="303"/>
      <c r="AG73" s="235"/>
      <c r="AH73" s="235"/>
      <c r="AI73" s="235"/>
      <c r="AJ73" s="235"/>
    </row>
    <row r="74" spans="1:39" ht="16.5">
      <c r="A74" s="306" t="s">
        <v>14</v>
      </c>
      <c r="B74" s="305">
        <v>5</v>
      </c>
      <c r="C74" s="198">
        <v>3</v>
      </c>
      <c r="M74" s="310">
        <v>3</v>
      </c>
      <c r="N74" s="198">
        <v>6</v>
      </c>
      <c r="O74" s="305"/>
      <c r="P74" s="258" t="s">
        <v>244</v>
      </c>
      <c r="Q74" s="264">
        <v>-0.17206180040292138</v>
      </c>
      <c r="R74" s="261"/>
      <c r="S74" s="261"/>
      <c r="T74" s="261"/>
      <c r="V74" s="363"/>
      <c r="W74" s="367" t="s">
        <v>210</v>
      </c>
      <c r="X74" s="368">
        <v>0.82857142857142863</v>
      </c>
      <c r="Y74" s="354">
        <v>4.156268221574333E-2</v>
      </c>
      <c r="Z74" s="368">
        <v>5.1929423445347012E-2</v>
      </c>
      <c r="AA74" s="333">
        <v>0.98068459533667673</v>
      </c>
      <c r="AE74" s="300"/>
      <c r="AF74" s="299"/>
      <c r="AG74" s="235"/>
      <c r="AH74" s="235"/>
      <c r="AI74" s="235"/>
      <c r="AJ74" s="235"/>
    </row>
    <row r="75" spans="1:39" ht="16.5">
      <c r="A75" s="305"/>
      <c r="B75" s="305"/>
      <c r="C75" s="305"/>
      <c r="M75" s="310">
        <v>5</v>
      </c>
      <c r="N75" s="198">
        <v>3</v>
      </c>
      <c r="O75" s="305"/>
      <c r="P75" s="263" t="s">
        <v>245</v>
      </c>
      <c r="Q75" s="259">
        <v>4</v>
      </c>
      <c r="R75" s="261"/>
      <c r="S75" s="261"/>
      <c r="T75" s="261"/>
      <c r="V75" s="366"/>
      <c r="W75" s="367" t="s">
        <v>235</v>
      </c>
      <c r="X75" s="368">
        <v>0.6</v>
      </c>
      <c r="Y75" s="354">
        <v>0.20799999999999996</v>
      </c>
      <c r="Z75" s="328">
        <v>-0.41</v>
      </c>
      <c r="AA75" s="329" t="s">
        <v>254</v>
      </c>
      <c r="AE75" s="302"/>
      <c r="AF75" s="299"/>
      <c r="AG75" s="235"/>
      <c r="AH75" s="235"/>
      <c r="AI75" s="235"/>
      <c r="AJ75" s="235"/>
    </row>
    <row r="76" spans="1:39" ht="16.5">
      <c r="P76" s="258" t="s">
        <v>246</v>
      </c>
      <c r="Q76" s="266">
        <v>0.87174344023323613</v>
      </c>
      <c r="R76" s="260" t="s">
        <v>247</v>
      </c>
      <c r="S76" s="261"/>
      <c r="T76" s="261"/>
      <c r="V76" s="327"/>
      <c r="W76" s="367" t="s">
        <v>219</v>
      </c>
      <c r="X76" s="368">
        <v>0.6</v>
      </c>
      <c r="Y76" s="354">
        <v>0.20799999999999996</v>
      </c>
      <c r="Z76" s="328">
        <v>-0.41</v>
      </c>
      <c r="AA76" s="329" t="s">
        <v>254</v>
      </c>
      <c r="AE76" s="297"/>
      <c r="AF76" s="299"/>
      <c r="AG76" s="235"/>
      <c r="AH76" s="235"/>
      <c r="AI76" s="235"/>
      <c r="AJ76" s="235"/>
    </row>
    <row r="77" spans="1:39" ht="16.5">
      <c r="V77" s="327"/>
      <c r="W77" s="367" t="s">
        <v>213</v>
      </c>
      <c r="X77" s="328">
        <v>0.54</v>
      </c>
      <c r="Y77" s="354">
        <v>0.26570262390670552</v>
      </c>
      <c r="Z77" s="368">
        <v>-0.48031061918847701</v>
      </c>
      <c r="AA77" s="333">
        <v>0.94020150273240977</v>
      </c>
      <c r="AE77" s="304"/>
      <c r="AF77" s="298"/>
      <c r="AG77" s="235"/>
      <c r="AH77" s="235"/>
      <c r="AI77" s="235"/>
      <c r="AJ77" s="235"/>
    </row>
    <row r="78" spans="1:39" ht="16.5">
      <c r="V78" s="327"/>
      <c r="W78" s="367" t="s">
        <v>221</v>
      </c>
      <c r="X78" s="328">
        <v>0.54</v>
      </c>
      <c r="Y78" s="354">
        <v>0.26570262390670552</v>
      </c>
      <c r="Z78" s="368">
        <v>-0.48031061918847701</v>
      </c>
      <c r="AA78" s="333">
        <v>0.94020150273240977</v>
      </c>
      <c r="AE78" s="235"/>
      <c r="AF78" s="235"/>
      <c r="AG78" s="235"/>
      <c r="AH78" s="235"/>
      <c r="AI78" s="235"/>
      <c r="AJ78" s="235"/>
    </row>
    <row r="79" spans="1:39" ht="16.5">
      <c r="V79" s="327"/>
      <c r="W79" s="367" t="s">
        <v>234</v>
      </c>
      <c r="X79" s="328">
        <v>0.52</v>
      </c>
      <c r="Y79" s="340">
        <v>0.2883</v>
      </c>
      <c r="Z79" s="368">
        <v>-0.5026038032611273</v>
      </c>
      <c r="AA79" s="333">
        <v>0.93669504749245913</v>
      </c>
      <c r="AE79" s="296"/>
      <c r="AF79" s="297"/>
      <c r="AG79" s="298"/>
      <c r="AH79" s="299"/>
      <c r="AI79" s="299"/>
    </row>
    <row r="80" spans="1:39" ht="17.25" thickBot="1">
      <c r="V80" s="369"/>
      <c r="W80" s="370" t="s">
        <v>260</v>
      </c>
      <c r="X80" s="371">
        <v>-0.7142857142857143</v>
      </c>
      <c r="Y80" s="356">
        <v>0.1107871720116617</v>
      </c>
      <c r="Z80" s="371">
        <v>-0.96591751498354605</v>
      </c>
      <c r="AA80" s="338">
        <v>0.23143570694603779</v>
      </c>
      <c r="AE80" s="299"/>
      <c r="AF80" s="300"/>
      <c r="AG80" s="299"/>
      <c r="AH80" s="299"/>
      <c r="AI80" s="299"/>
    </row>
    <row r="81" spans="1:35" ht="15.75" thickBot="1">
      <c r="P81" t="s">
        <v>6</v>
      </c>
      <c r="V81" s="7"/>
      <c r="AE81" s="301"/>
      <c r="AF81" s="302"/>
      <c r="AG81" s="299"/>
      <c r="AH81" s="299"/>
      <c r="AI81" s="299"/>
    </row>
    <row r="82" spans="1:35" ht="17.25" thickBot="1">
      <c r="V82" s="325" t="s">
        <v>229</v>
      </c>
      <c r="W82" s="344" t="s">
        <v>263</v>
      </c>
      <c r="X82" s="344" t="s">
        <v>267</v>
      </c>
      <c r="Y82" s="344" t="s">
        <v>251</v>
      </c>
      <c r="Z82" s="344" t="s">
        <v>252</v>
      </c>
      <c r="AA82" s="326"/>
      <c r="AE82" s="296"/>
      <c r="AF82" s="302"/>
      <c r="AG82" s="303"/>
      <c r="AH82" s="298"/>
      <c r="AI82" s="299"/>
    </row>
    <row r="83" spans="1:35" ht="16.5">
      <c r="N83" t="s">
        <v>6</v>
      </c>
      <c r="V83" s="373" t="s">
        <v>266</v>
      </c>
      <c r="W83" s="341"/>
      <c r="X83" s="352" t="s">
        <v>6</v>
      </c>
      <c r="Y83" s="341"/>
      <c r="Z83" s="341"/>
      <c r="AA83" s="342"/>
      <c r="AE83" s="299"/>
      <c r="AF83" s="300"/>
      <c r="AG83" s="299"/>
      <c r="AH83" s="299"/>
      <c r="AI83" s="299"/>
    </row>
    <row r="84" spans="1:35" ht="16.5">
      <c r="A84" s="305"/>
      <c r="B84" s="305"/>
      <c r="C84" s="305"/>
      <c r="M84" s="305"/>
      <c r="N84" s="305"/>
      <c r="O84" s="305"/>
      <c r="V84" s="327"/>
      <c r="W84" s="330" t="s">
        <v>230</v>
      </c>
      <c r="X84" s="332">
        <v>0.77142857142857146</v>
      </c>
      <c r="Y84" s="331">
        <v>7.2396501457725915E-2</v>
      </c>
      <c r="Z84" s="332">
        <v>-0.10732426456971189</v>
      </c>
      <c r="AA84" s="333">
        <v>0.97351163215174386</v>
      </c>
      <c r="AE84" s="296"/>
      <c r="AF84" s="302"/>
      <c r="AG84" s="299"/>
      <c r="AH84" s="299"/>
      <c r="AI84" s="299"/>
    </row>
    <row r="85" spans="1:35" ht="16.5">
      <c r="A85" s="305"/>
      <c r="B85" s="305"/>
      <c r="C85" s="305"/>
      <c r="M85" s="305"/>
      <c r="N85" s="305"/>
      <c r="O85" s="305"/>
      <c r="V85" s="327"/>
      <c r="W85" s="330" t="s">
        <v>213</v>
      </c>
      <c r="X85" s="332">
        <v>0.6</v>
      </c>
      <c r="Y85" s="331">
        <v>0.20799999999999996</v>
      </c>
      <c r="Z85" s="332">
        <v>-0.41234923940018903</v>
      </c>
      <c r="AA85" s="333">
        <v>0.94930819811982858</v>
      </c>
      <c r="AE85" s="301"/>
      <c r="AF85" s="297"/>
      <c r="AG85" s="299"/>
      <c r="AH85" s="299"/>
      <c r="AI85" s="299"/>
    </row>
    <row r="86" spans="1:35" ht="17.25" thickBot="1">
      <c r="A86" s="305"/>
      <c r="B86" s="211" t="s">
        <v>268</v>
      </c>
      <c r="C86" s="306" t="s">
        <v>260</v>
      </c>
      <c r="M86" s="309" t="s">
        <v>211</v>
      </c>
      <c r="N86" s="309" t="s">
        <v>260</v>
      </c>
      <c r="O86" s="305"/>
      <c r="P86" s="258" t="s">
        <v>240</v>
      </c>
      <c r="Q86" s="259">
        <v>6</v>
      </c>
      <c r="R86" s="260"/>
      <c r="S86" s="261"/>
      <c r="T86" s="261"/>
      <c r="V86" s="334"/>
      <c r="W86" s="335" t="s">
        <v>221</v>
      </c>
      <c r="X86" s="336">
        <v>-0.6</v>
      </c>
      <c r="Y86" s="337">
        <v>0.20799999999999996</v>
      </c>
      <c r="Z86" s="336">
        <v>-0.94930819811982847</v>
      </c>
      <c r="AA86" s="338">
        <v>0.41234923940018903</v>
      </c>
      <c r="AE86" s="296"/>
      <c r="AF86" s="304"/>
      <c r="AG86" s="298"/>
      <c r="AH86" s="299"/>
      <c r="AI86" s="299"/>
    </row>
    <row r="87" spans="1:35">
      <c r="A87" s="306" t="s">
        <v>12</v>
      </c>
      <c r="B87" s="307">
        <v>2</v>
      </c>
      <c r="C87" s="214">
        <v>2</v>
      </c>
      <c r="M87" s="310">
        <v>2</v>
      </c>
      <c r="N87" s="214">
        <v>2</v>
      </c>
      <c r="O87" s="305"/>
      <c r="P87" s="261"/>
      <c r="Q87" s="262"/>
      <c r="R87" s="261"/>
      <c r="S87" s="261"/>
      <c r="T87" s="261"/>
      <c r="AE87" s="235"/>
      <c r="AF87" s="235"/>
      <c r="AG87" s="235"/>
      <c r="AH87" s="235"/>
      <c r="AI87" s="235"/>
    </row>
    <row r="88" spans="1:35">
      <c r="A88" s="306" t="s">
        <v>11</v>
      </c>
      <c r="B88" s="305">
        <v>4</v>
      </c>
      <c r="C88" s="198">
        <v>3</v>
      </c>
      <c r="M88" s="310">
        <v>4</v>
      </c>
      <c r="N88" s="198">
        <v>3</v>
      </c>
      <c r="O88" s="305"/>
      <c r="P88" s="263" t="s">
        <v>241</v>
      </c>
      <c r="Q88" s="264">
        <v>-0.48571428571428571</v>
      </c>
      <c r="R88" s="261"/>
      <c r="S88" s="261"/>
      <c r="T88" s="261"/>
      <c r="AE88" s="235"/>
      <c r="AF88" s="235"/>
      <c r="AG88" s="235"/>
      <c r="AH88" s="235"/>
      <c r="AI88" s="235"/>
    </row>
    <row r="89" spans="1:35">
      <c r="A89" s="306" t="s">
        <v>13</v>
      </c>
      <c r="B89" s="305">
        <v>6</v>
      </c>
      <c r="C89" s="198">
        <v>1</v>
      </c>
      <c r="M89" s="310">
        <v>6</v>
      </c>
      <c r="N89" s="198">
        <v>1</v>
      </c>
      <c r="O89" s="305"/>
      <c r="P89" s="258" t="s">
        <v>242</v>
      </c>
      <c r="Q89" s="264">
        <v>-0.93048897415640697</v>
      </c>
      <c r="R89" s="265">
        <v>0.53786712641992729</v>
      </c>
      <c r="S89" s="260" t="s">
        <v>243</v>
      </c>
      <c r="T89" s="261"/>
    </row>
    <row r="90" spans="1:35">
      <c r="A90" s="306" t="s">
        <v>15</v>
      </c>
      <c r="B90" s="305">
        <v>1</v>
      </c>
      <c r="C90" s="198">
        <v>5</v>
      </c>
      <c r="M90" s="310">
        <v>1</v>
      </c>
      <c r="N90" s="198">
        <v>5</v>
      </c>
      <c r="O90" s="305"/>
      <c r="P90" s="261"/>
      <c r="Q90" s="262"/>
      <c r="R90" s="261"/>
      <c r="S90" s="261"/>
      <c r="T90" s="261"/>
    </row>
    <row r="91" spans="1:35">
      <c r="A91" s="308" t="s">
        <v>16</v>
      </c>
      <c r="B91" s="305">
        <v>3</v>
      </c>
      <c r="C91" s="198">
        <v>6</v>
      </c>
      <c r="M91" s="310">
        <v>3</v>
      </c>
      <c r="N91" s="198">
        <v>6</v>
      </c>
      <c r="O91" s="305"/>
      <c r="P91" s="258" t="s">
        <v>244</v>
      </c>
      <c r="Q91" s="264">
        <v>-1.1113247657830427</v>
      </c>
      <c r="R91" s="261"/>
      <c r="S91" s="261"/>
      <c r="T91" s="261"/>
    </row>
    <row r="92" spans="1:35">
      <c r="A92" s="306" t="s">
        <v>14</v>
      </c>
      <c r="B92" s="305">
        <v>5</v>
      </c>
      <c r="C92" s="198">
        <v>4</v>
      </c>
      <c r="M92" s="310">
        <v>5</v>
      </c>
      <c r="N92" s="198">
        <v>4</v>
      </c>
      <c r="O92" s="305"/>
      <c r="P92" s="263" t="s">
        <v>245</v>
      </c>
      <c r="Q92" s="259">
        <v>4</v>
      </c>
      <c r="R92" s="261"/>
      <c r="S92" s="261"/>
      <c r="T92" s="261"/>
    </row>
    <row r="93" spans="1:35">
      <c r="P93" s="258" t="s">
        <v>246</v>
      </c>
      <c r="Q93" s="266">
        <v>0.32872303206997089</v>
      </c>
      <c r="R93" s="260" t="s">
        <v>247</v>
      </c>
      <c r="S93" s="261"/>
      <c r="T93" s="261"/>
    </row>
    <row r="97" spans="1:27" ht="15.75" thickBot="1">
      <c r="N97" t="s">
        <v>6</v>
      </c>
      <c r="W97" s="270" t="s">
        <v>217</v>
      </c>
    </row>
    <row r="98" spans="1:27">
      <c r="C98" t="s">
        <v>6</v>
      </c>
      <c r="O98" t="s">
        <v>6</v>
      </c>
      <c r="W98" s="271">
        <v>4</v>
      </c>
    </row>
    <row r="99" spans="1:27">
      <c r="C99" t="s">
        <v>6</v>
      </c>
      <c r="W99" s="271">
        <v>3</v>
      </c>
    </row>
    <row r="100" spans="1:27" ht="15.75" thickBot="1">
      <c r="C100" t="s">
        <v>6</v>
      </c>
      <c r="V100" s="252" t="s">
        <v>225</v>
      </c>
      <c r="W100" s="271">
        <v>6</v>
      </c>
    </row>
    <row r="101" spans="1:27">
      <c r="V101" s="256">
        <v>2</v>
      </c>
      <c r="W101" s="271">
        <v>1</v>
      </c>
    </row>
    <row r="102" spans="1:27" ht="15.75" thickBot="1">
      <c r="B102" s="211" t="s">
        <v>268</v>
      </c>
      <c r="C102" s="345" t="s">
        <v>217</v>
      </c>
      <c r="M102" s="252" t="s">
        <v>211</v>
      </c>
      <c r="N102" s="270" t="s">
        <v>217</v>
      </c>
      <c r="P102" s="258" t="s">
        <v>240</v>
      </c>
      <c r="Q102" s="259">
        <v>6</v>
      </c>
      <c r="R102" s="260"/>
      <c r="S102" s="261"/>
      <c r="T102" s="261"/>
      <c r="V102" s="256">
        <v>4</v>
      </c>
      <c r="W102" s="271">
        <v>2</v>
      </c>
    </row>
    <row r="103" spans="1:27">
      <c r="A103" s="208" t="s">
        <v>12</v>
      </c>
      <c r="B103" s="209">
        <v>2</v>
      </c>
      <c r="C103" s="218">
        <v>4</v>
      </c>
      <c r="M103" s="256">
        <v>2</v>
      </c>
      <c r="N103" s="271">
        <v>4</v>
      </c>
      <c r="P103" s="261"/>
      <c r="Q103" s="262"/>
      <c r="R103" s="261"/>
      <c r="S103" s="261"/>
      <c r="T103" s="261"/>
      <c r="V103" s="256">
        <v>6</v>
      </c>
      <c r="W103" s="271">
        <v>5</v>
      </c>
    </row>
    <row r="104" spans="1:27">
      <c r="A104" s="208" t="s">
        <v>11</v>
      </c>
      <c r="B104" s="207">
        <v>4</v>
      </c>
      <c r="C104" s="219">
        <v>3</v>
      </c>
      <c r="M104" s="256">
        <v>4</v>
      </c>
      <c r="N104" s="271">
        <v>3</v>
      </c>
      <c r="P104" s="277" t="s">
        <v>241</v>
      </c>
      <c r="Q104" s="278">
        <v>0.82857142857142863</v>
      </c>
      <c r="R104" s="261"/>
      <c r="S104" s="261"/>
      <c r="T104" s="261"/>
      <c r="V104" s="256">
        <v>1</v>
      </c>
    </row>
    <row r="105" spans="1:27">
      <c r="A105" s="208" t="s">
        <v>13</v>
      </c>
      <c r="B105" s="207">
        <v>6</v>
      </c>
      <c r="C105" s="219">
        <v>6</v>
      </c>
      <c r="M105" s="256">
        <v>6</v>
      </c>
      <c r="N105" s="271">
        <v>6</v>
      </c>
      <c r="P105" s="258" t="s">
        <v>242</v>
      </c>
      <c r="Q105" s="264">
        <v>5.1929423445347012E-2</v>
      </c>
      <c r="R105" s="265">
        <v>0.98068459533667673</v>
      </c>
      <c r="S105" s="260" t="s">
        <v>243</v>
      </c>
      <c r="T105" s="261"/>
      <c r="V105" s="256">
        <v>3</v>
      </c>
    </row>
    <row r="106" spans="1:27">
      <c r="A106" s="208" t="s">
        <v>15</v>
      </c>
      <c r="B106" s="207">
        <v>1</v>
      </c>
      <c r="C106" s="219">
        <v>1</v>
      </c>
      <c r="M106" s="256">
        <v>1</v>
      </c>
      <c r="N106" s="271">
        <v>1</v>
      </c>
      <c r="P106" s="261"/>
      <c r="Q106" s="262"/>
      <c r="R106" s="261"/>
      <c r="S106" s="261"/>
      <c r="T106" s="261"/>
      <c r="V106" s="256">
        <v>5</v>
      </c>
    </row>
    <row r="107" spans="1:27">
      <c r="A107" s="210" t="s">
        <v>16</v>
      </c>
      <c r="B107" s="207">
        <v>3</v>
      </c>
      <c r="C107" s="219">
        <v>2</v>
      </c>
      <c r="M107" s="256">
        <v>3</v>
      </c>
      <c r="N107" s="271">
        <v>2</v>
      </c>
      <c r="P107" s="258" t="s">
        <v>244</v>
      </c>
      <c r="Q107" s="264">
        <v>2.9598001058630077</v>
      </c>
      <c r="R107" s="261"/>
      <c r="S107" s="261"/>
      <c r="T107" s="261"/>
    </row>
    <row r="108" spans="1:27" ht="15.75" thickBot="1">
      <c r="A108" s="208" t="s">
        <v>14</v>
      </c>
      <c r="B108" s="207">
        <v>5</v>
      </c>
      <c r="C108" s="219">
        <v>5</v>
      </c>
      <c r="M108" s="256">
        <v>5</v>
      </c>
      <c r="N108" s="271">
        <v>5</v>
      </c>
      <c r="P108" s="263" t="s">
        <v>245</v>
      </c>
      <c r="Q108" s="259">
        <v>4</v>
      </c>
      <c r="R108" s="261"/>
      <c r="S108" s="261"/>
      <c r="T108" s="261"/>
    </row>
    <row r="109" spans="1:27" ht="17.25" thickBot="1">
      <c r="P109" s="279" t="s">
        <v>246</v>
      </c>
      <c r="Q109" s="280">
        <v>4.156268221574333E-2</v>
      </c>
      <c r="R109" s="260" t="s">
        <v>247</v>
      </c>
      <c r="S109" s="261"/>
      <c r="T109" s="261"/>
      <c r="V109" s="376" t="s">
        <v>178</v>
      </c>
      <c r="W109" s="344" t="s">
        <v>263</v>
      </c>
      <c r="X109" s="344" t="s">
        <v>267</v>
      </c>
      <c r="Y109" s="344" t="s">
        <v>251</v>
      </c>
      <c r="Z109" s="344" t="s">
        <v>252</v>
      </c>
      <c r="AA109" s="326"/>
    </row>
    <row r="110" spans="1:27" ht="16.5">
      <c r="V110" s="373" t="s">
        <v>266</v>
      </c>
      <c r="W110" s="341"/>
      <c r="X110" s="364"/>
      <c r="Y110" s="364"/>
      <c r="Z110" s="364"/>
      <c r="AA110" s="365"/>
    </row>
    <row r="111" spans="1:27" ht="16.5">
      <c r="V111" s="366"/>
      <c r="W111" s="330" t="s">
        <v>258</v>
      </c>
      <c r="X111" s="332">
        <v>0.94285714285714284</v>
      </c>
      <c r="Y111" s="331">
        <v>4.8046647230322037E-3</v>
      </c>
      <c r="Z111" s="332">
        <v>0.55914926721660618</v>
      </c>
      <c r="AA111" s="333">
        <v>0.99389983431241902</v>
      </c>
    </row>
    <row r="112" spans="1:27" ht="16.5">
      <c r="V112" s="363"/>
      <c r="W112" s="330" t="s">
        <v>212</v>
      </c>
      <c r="X112" s="332">
        <v>0.88571428571428568</v>
      </c>
      <c r="Y112" s="331">
        <v>1.8845481049562851E-2</v>
      </c>
      <c r="Z112" s="332">
        <v>0.26371282271312396</v>
      </c>
      <c r="AA112" s="333">
        <v>0.9874704937686184</v>
      </c>
    </row>
    <row r="113" spans="1:27" ht="16.5">
      <c r="V113" s="366"/>
      <c r="W113" s="330" t="s">
        <v>214</v>
      </c>
      <c r="X113" s="332">
        <v>0.82857142857142896</v>
      </c>
      <c r="Y113" s="331">
        <v>4.156268221574333E-2</v>
      </c>
      <c r="Z113" s="332">
        <v>5.1929423445347012E-2</v>
      </c>
      <c r="AA113" s="329" t="s">
        <v>255</v>
      </c>
    </row>
    <row r="114" spans="1:27" ht="16.5">
      <c r="V114" s="327"/>
      <c r="W114" s="330" t="s">
        <v>213</v>
      </c>
      <c r="X114" s="332">
        <v>0.65714285714285714</v>
      </c>
      <c r="Y114" s="331">
        <v>0.15617492711370251</v>
      </c>
      <c r="Z114" s="332">
        <v>-0.33088118319473464</v>
      </c>
      <c r="AA114" s="333">
        <v>0.95786403049414948</v>
      </c>
    </row>
    <row r="115" spans="1:27" ht="17.25" thickBot="1">
      <c r="V115" s="334"/>
      <c r="W115" s="335" t="s">
        <v>218</v>
      </c>
      <c r="X115" s="336">
        <v>-0.6</v>
      </c>
      <c r="Y115" s="337">
        <v>0.2079999999999998</v>
      </c>
      <c r="Z115" s="336">
        <v>-0.94930819811982847</v>
      </c>
      <c r="AA115" s="338">
        <v>0.41234923940018903</v>
      </c>
    </row>
    <row r="118" spans="1:27" ht="15.75" thickBot="1">
      <c r="B118" s="211" t="s">
        <v>268</v>
      </c>
      <c r="C118" s="215" t="s">
        <v>218</v>
      </c>
      <c r="M118" s="252" t="s">
        <v>211</v>
      </c>
      <c r="N118" s="253" t="s">
        <v>218</v>
      </c>
      <c r="P118" s="258" t="s">
        <v>240</v>
      </c>
      <c r="Q118" s="259">
        <v>6</v>
      </c>
      <c r="R118" s="260"/>
      <c r="S118" s="261"/>
      <c r="T118" s="261"/>
    </row>
    <row r="119" spans="1:27">
      <c r="A119" s="208" t="s">
        <v>12</v>
      </c>
      <c r="B119" s="209">
        <v>2</v>
      </c>
      <c r="C119" s="200">
        <v>6</v>
      </c>
      <c r="M119" s="256">
        <v>2</v>
      </c>
      <c r="N119" s="255">
        <v>6</v>
      </c>
      <c r="P119" s="261"/>
      <c r="Q119" s="262"/>
      <c r="R119" s="261"/>
      <c r="S119" s="261"/>
      <c r="T119" s="261"/>
    </row>
    <row r="120" spans="1:27">
      <c r="A120" s="208" t="s">
        <v>11</v>
      </c>
      <c r="B120" s="207">
        <v>4</v>
      </c>
      <c r="C120" s="216">
        <v>5</v>
      </c>
      <c r="M120" s="256">
        <v>4</v>
      </c>
      <c r="N120" s="255">
        <v>5</v>
      </c>
      <c r="P120" s="263" t="s">
        <v>241</v>
      </c>
      <c r="Q120" s="264">
        <v>8.5714285714285687E-2</v>
      </c>
      <c r="R120" s="261"/>
      <c r="S120" s="261"/>
      <c r="T120" s="261"/>
    </row>
    <row r="121" spans="1:27">
      <c r="A121" s="208" t="s">
        <v>13</v>
      </c>
      <c r="B121" s="207">
        <v>6</v>
      </c>
      <c r="C121" s="216">
        <v>3</v>
      </c>
      <c r="M121" s="256">
        <v>6</v>
      </c>
      <c r="N121" s="255">
        <v>3</v>
      </c>
      <c r="P121" s="258" t="s">
        <v>242</v>
      </c>
      <c r="Q121" s="264">
        <v>-0.78011351962990272</v>
      </c>
      <c r="R121" s="265">
        <v>0.83891836038483625</v>
      </c>
      <c r="S121" s="260" t="s">
        <v>243</v>
      </c>
      <c r="T121" s="261"/>
    </row>
    <row r="122" spans="1:27">
      <c r="A122" s="208" t="s">
        <v>15</v>
      </c>
      <c r="B122" s="207">
        <v>1</v>
      </c>
      <c r="C122" s="216">
        <v>2</v>
      </c>
      <c r="M122" s="256">
        <v>1</v>
      </c>
      <c r="N122" s="255">
        <v>2</v>
      </c>
      <c r="P122" s="261"/>
      <c r="Q122" s="262"/>
      <c r="R122" s="261"/>
      <c r="S122" s="261"/>
      <c r="T122" s="261"/>
    </row>
    <row r="123" spans="1:27">
      <c r="A123" s="210" t="s">
        <v>16</v>
      </c>
      <c r="B123" s="207">
        <v>3</v>
      </c>
      <c r="C123" s="216">
        <v>1</v>
      </c>
      <c r="M123" s="256">
        <v>3</v>
      </c>
      <c r="N123" s="255">
        <v>1</v>
      </c>
      <c r="P123" s="258" t="s">
        <v>244</v>
      </c>
      <c r="Q123" s="264">
        <v>0.17206180040292127</v>
      </c>
      <c r="R123" s="261"/>
      <c r="S123" s="261"/>
      <c r="T123" s="261"/>
    </row>
    <row r="124" spans="1:27">
      <c r="A124" s="208" t="s">
        <v>14</v>
      </c>
      <c r="B124" s="207">
        <v>5</v>
      </c>
      <c r="C124" s="216">
        <v>4</v>
      </c>
      <c r="M124" s="256">
        <v>5</v>
      </c>
      <c r="N124" s="255">
        <v>4</v>
      </c>
      <c r="P124" s="263" t="s">
        <v>245</v>
      </c>
      <c r="Q124" s="259">
        <v>4</v>
      </c>
      <c r="R124" s="261"/>
      <c r="S124" s="261"/>
      <c r="T124" s="261"/>
    </row>
    <row r="125" spans="1:27">
      <c r="P125" s="258" t="s">
        <v>246</v>
      </c>
      <c r="Q125" s="266">
        <v>0.87174344023323624</v>
      </c>
      <c r="R125" s="260" t="s">
        <v>247</v>
      </c>
      <c r="S125" s="261"/>
      <c r="T125" s="261"/>
    </row>
    <row r="136" spans="1:20">
      <c r="B136" s="211" t="s">
        <v>268</v>
      </c>
      <c r="C136" s="215" t="s">
        <v>219</v>
      </c>
      <c r="M136" s="211" t="s">
        <v>211</v>
      </c>
      <c r="N136" s="215" t="s">
        <v>219</v>
      </c>
      <c r="P136" s="258" t="s">
        <v>240</v>
      </c>
      <c r="Q136" s="259">
        <v>6</v>
      </c>
      <c r="R136" s="272"/>
      <c r="S136" s="273"/>
      <c r="T136" s="273"/>
    </row>
    <row r="137" spans="1:20">
      <c r="A137" s="208" t="s">
        <v>12</v>
      </c>
      <c r="B137" s="209">
        <v>2</v>
      </c>
      <c r="C137" s="200">
        <v>6</v>
      </c>
      <c r="M137" s="209">
        <v>2</v>
      </c>
      <c r="N137" s="200">
        <v>6</v>
      </c>
      <c r="P137" s="273"/>
      <c r="Q137" s="274"/>
      <c r="R137" s="273"/>
      <c r="S137" s="273"/>
      <c r="T137" s="273"/>
    </row>
    <row r="138" spans="1:20">
      <c r="A138" s="208" t="s">
        <v>11</v>
      </c>
      <c r="B138" s="207">
        <v>4</v>
      </c>
      <c r="C138" s="216">
        <v>3</v>
      </c>
      <c r="G138" t="s">
        <v>6</v>
      </c>
      <c r="M138" s="207">
        <v>4</v>
      </c>
      <c r="N138" s="216">
        <v>3</v>
      </c>
      <c r="P138" s="263" t="s">
        <v>241</v>
      </c>
      <c r="Q138" s="264">
        <v>0.31428571428571422</v>
      </c>
      <c r="R138" s="273"/>
      <c r="S138" s="273"/>
      <c r="T138" s="273"/>
    </row>
    <row r="139" spans="1:20">
      <c r="A139" s="208" t="s">
        <v>13</v>
      </c>
      <c r="B139" s="207">
        <v>6</v>
      </c>
      <c r="C139" s="216">
        <v>5</v>
      </c>
      <c r="M139" s="207">
        <v>6</v>
      </c>
      <c r="N139" s="216">
        <v>5</v>
      </c>
      <c r="P139" s="258" t="s">
        <v>242</v>
      </c>
      <c r="Q139" s="264">
        <v>-0.66753957834397104</v>
      </c>
      <c r="R139" s="265">
        <v>0.89704481765548183</v>
      </c>
      <c r="S139" s="272" t="s">
        <v>243</v>
      </c>
      <c r="T139" s="273"/>
    </row>
    <row r="140" spans="1:20">
      <c r="A140" s="208" t="s">
        <v>15</v>
      </c>
      <c r="B140" s="207">
        <v>1</v>
      </c>
      <c r="C140" s="216">
        <v>2</v>
      </c>
      <c r="M140" s="207">
        <v>1</v>
      </c>
      <c r="N140" s="216">
        <v>2</v>
      </c>
      <c r="P140" s="273"/>
      <c r="Q140" s="274"/>
      <c r="R140" s="273"/>
      <c r="S140" s="273"/>
      <c r="T140" s="273"/>
    </row>
    <row r="141" spans="1:20">
      <c r="A141" s="210" t="s">
        <v>16</v>
      </c>
      <c r="B141" s="207">
        <v>3</v>
      </c>
      <c r="C141" s="216">
        <v>1</v>
      </c>
      <c r="M141" s="207">
        <v>3</v>
      </c>
      <c r="N141" s="216">
        <v>1</v>
      </c>
      <c r="P141" s="258" t="s">
        <v>244</v>
      </c>
      <c r="Q141" s="264">
        <v>0.6621221919717305</v>
      </c>
      <c r="R141" s="273"/>
      <c r="S141" s="273"/>
      <c r="T141" s="273"/>
    </row>
    <row r="142" spans="1:20">
      <c r="A142" s="208" t="s">
        <v>14</v>
      </c>
      <c r="B142" s="207">
        <v>5</v>
      </c>
      <c r="C142" s="216">
        <v>4</v>
      </c>
      <c r="M142" s="207">
        <v>5</v>
      </c>
      <c r="N142" s="216">
        <v>4</v>
      </c>
      <c r="P142" s="263" t="s">
        <v>245</v>
      </c>
      <c r="Q142" s="259">
        <v>4</v>
      </c>
      <c r="R142" s="273"/>
      <c r="S142" s="273"/>
      <c r="T142" s="273"/>
    </row>
    <row r="143" spans="1:20">
      <c r="P143" s="258" t="s">
        <v>246</v>
      </c>
      <c r="Q143" s="266">
        <v>0.54409329446064159</v>
      </c>
      <c r="R143" s="272" t="s">
        <v>247</v>
      </c>
      <c r="S143" s="273"/>
      <c r="T143" s="273"/>
    </row>
    <row r="147" spans="1:19">
      <c r="B147" t="s">
        <v>6</v>
      </c>
    </row>
    <row r="151" spans="1:19" ht="15.75" thickBot="1">
      <c r="B151" s="211" t="s">
        <v>268</v>
      </c>
      <c r="C151" s="215" t="s">
        <v>220</v>
      </c>
      <c r="M151" s="252" t="s">
        <v>211</v>
      </c>
      <c r="N151" s="253" t="s">
        <v>220</v>
      </c>
      <c r="P151" s="258" t="s">
        <v>240</v>
      </c>
      <c r="Q151" s="259">
        <v>6</v>
      </c>
      <c r="R151" s="260"/>
      <c r="S151" s="261"/>
    </row>
    <row r="152" spans="1:19">
      <c r="A152" s="208" t="s">
        <v>12</v>
      </c>
      <c r="B152" s="209">
        <v>2</v>
      </c>
      <c r="C152" s="200">
        <v>6</v>
      </c>
      <c r="M152" s="256">
        <v>2</v>
      </c>
      <c r="N152" s="255">
        <v>6</v>
      </c>
      <c r="P152" s="261"/>
      <c r="Q152" s="262"/>
      <c r="R152" s="261"/>
      <c r="S152" s="261"/>
    </row>
    <row r="153" spans="1:19">
      <c r="A153" s="208" t="s">
        <v>11</v>
      </c>
      <c r="B153" s="207">
        <v>4</v>
      </c>
      <c r="C153" s="216">
        <v>4</v>
      </c>
      <c r="M153" s="256">
        <v>4</v>
      </c>
      <c r="N153" s="255">
        <v>4</v>
      </c>
      <c r="P153" s="263" t="s">
        <v>241</v>
      </c>
      <c r="Q153" s="264">
        <v>2.8571428571428543E-2</v>
      </c>
      <c r="R153" s="261"/>
      <c r="S153" s="261"/>
    </row>
    <row r="154" spans="1:19">
      <c r="A154" s="208" t="s">
        <v>13</v>
      </c>
      <c r="B154" s="207">
        <v>6</v>
      </c>
      <c r="C154" s="216">
        <v>5</v>
      </c>
      <c r="M154" s="256">
        <v>6</v>
      </c>
      <c r="N154" s="255">
        <v>5</v>
      </c>
      <c r="P154" s="258" t="s">
        <v>242</v>
      </c>
      <c r="Q154" s="264">
        <v>-0.80157633664601735</v>
      </c>
      <c r="R154" s="265">
        <v>0.82109359308391272</v>
      </c>
      <c r="S154" s="260" t="s">
        <v>243</v>
      </c>
    </row>
    <row r="155" spans="1:19">
      <c r="A155" s="208" t="s">
        <v>15</v>
      </c>
      <c r="B155" s="207">
        <v>1</v>
      </c>
      <c r="C155" s="216">
        <v>3</v>
      </c>
      <c r="M155" s="256">
        <v>1</v>
      </c>
      <c r="N155" s="255">
        <v>3</v>
      </c>
      <c r="P155" s="261"/>
      <c r="Q155" s="262"/>
      <c r="R155" s="261"/>
      <c r="S155" s="261"/>
    </row>
    <row r="156" spans="1:19">
      <c r="A156" s="210" t="s">
        <v>16</v>
      </c>
      <c r="B156" s="207">
        <v>3</v>
      </c>
      <c r="C156" s="216">
        <v>1</v>
      </c>
      <c r="M156" s="256">
        <v>3</v>
      </c>
      <c r="N156" s="255">
        <v>1</v>
      </c>
      <c r="P156" s="258" t="s">
        <v>244</v>
      </c>
      <c r="Q156" s="264">
        <v>5.7166195047502893E-2</v>
      </c>
      <c r="R156" s="261"/>
      <c r="S156" s="261"/>
    </row>
    <row r="157" spans="1:19">
      <c r="A157" s="208" t="s">
        <v>14</v>
      </c>
      <c r="B157" s="207">
        <v>5</v>
      </c>
      <c r="C157" s="216">
        <v>2</v>
      </c>
      <c r="M157" s="256">
        <v>5</v>
      </c>
      <c r="N157" s="255">
        <v>2</v>
      </c>
      <c r="P157" s="263" t="s">
        <v>245</v>
      </c>
      <c r="Q157" s="259">
        <v>4</v>
      </c>
      <c r="R157" s="261"/>
      <c r="S157" s="261"/>
    </row>
    <row r="158" spans="1:19">
      <c r="P158" s="258" t="s">
        <v>246</v>
      </c>
      <c r="Q158" s="266">
        <v>0.95715451895043735</v>
      </c>
      <c r="R158" s="260" t="s">
        <v>247</v>
      </c>
      <c r="S158" s="261"/>
    </row>
    <row r="167" spans="1:20" ht="15.75" thickBot="1">
      <c r="B167" s="211" t="s">
        <v>268</v>
      </c>
      <c r="C167" s="215" t="s">
        <v>221</v>
      </c>
      <c r="M167" s="252" t="s">
        <v>211</v>
      </c>
      <c r="N167" s="253" t="s">
        <v>221</v>
      </c>
      <c r="P167" s="258" t="s">
        <v>240</v>
      </c>
      <c r="Q167" s="259">
        <v>6</v>
      </c>
      <c r="R167" s="260"/>
      <c r="S167" s="261"/>
      <c r="T167" s="261"/>
    </row>
    <row r="168" spans="1:20">
      <c r="A168" s="208" t="s">
        <v>12</v>
      </c>
      <c r="B168" s="209">
        <v>2</v>
      </c>
      <c r="C168" s="200">
        <v>5</v>
      </c>
      <c r="M168" s="256">
        <v>2</v>
      </c>
      <c r="N168" s="255">
        <v>5</v>
      </c>
      <c r="P168" s="261"/>
      <c r="Q168" s="262"/>
      <c r="R168" s="261"/>
      <c r="S168" s="261"/>
      <c r="T168" s="261"/>
    </row>
    <row r="169" spans="1:20">
      <c r="A169" s="208" t="s">
        <v>11</v>
      </c>
      <c r="B169" s="207">
        <v>4</v>
      </c>
      <c r="C169" s="216">
        <v>1</v>
      </c>
      <c r="M169" s="256">
        <v>4</v>
      </c>
      <c r="N169" s="255">
        <v>1</v>
      </c>
      <c r="P169" s="263" t="s">
        <v>241</v>
      </c>
      <c r="Q169" s="264">
        <v>0.42857142857142855</v>
      </c>
      <c r="R169" s="261"/>
      <c r="S169" s="261"/>
      <c r="T169" s="261"/>
    </row>
    <row r="170" spans="1:20">
      <c r="A170" s="208" t="s">
        <v>13</v>
      </c>
      <c r="B170" s="207">
        <v>6</v>
      </c>
      <c r="C170" s="216">
        <v>6</v>
      </c>
      <c r="G170" t="s">
        <v>6</v>
      </c>
      <c r="M170" s="256">
        <v>6</v>
      </c>
      <c r="N170" s="255">
        <v>6</v>
      </c>
      <c r="P170" s="258" t="s">
        <v>242</v>
      </c>
      <c r="Q170" s="264">
        <v>-0.58723832901918183</v>
      </c>
      <c r="R170" s="265">
        <v>0.92010807665670891</v>
      </c>
      <c r="S170" s="260" t="s">
        <v>243</v>
      </c>
      <c r="T170" s="261"/>
    </row>
    <row r="171" spans="1:20">
      <c r="A171" s="208" t="s">
        <v>15</v>
      </c>
      <c r="B171" s="207">
        <v>1</v>
      </c>
      <c r="C171" s="216">
        <v>2</v>
      </c>
      <c r="M171" s="256">
        <v>1</v>
      </c>
      <c r="N171" s="255">
        <v>2</v>
      </c>
      <c r="P171" s="261"/>
      <c r="Q171" s="262"/>
      <c r="R171" s="261"/>
      <c r="S171" s="261"/>
      <c r="T171" s="261"/>
    </row>
    <row r="172" spans="1:20">
      <c r="A172" s="210" t="s">
        <v>16</v>
      </c>
      <c r="B172" s="207">
        <v>3</v>
      </c>
      <c r="C172" s="216">
        <v>3</v>
      </c>
      <c r="M172" s="256">
        <v>3</v>
      </c>
      <c r="N172" s="255">
        <v>3</v>
      </c>
      <c r="P172" s="258" t="s">
        <v>244</v>
      </c>
      <c r="Q172" s="264">
        <v>0.94868329805051377</v>
      </c>
      <c r="R172" s="261"/>
      <c r="S172" s="261"/>
      <c r="T172" s="261"/>
    </row>
    <row r="173" spans="1:20">
      <c r="A173" s="208" t="s">
        <v>14</v>
      </c>
      <c r="B173" s="207">
        <v>5</v>
      </c>
      <c r="C173" s="216">
        <v>4</v>
      </c>
      <c r="M173" s="256">
        <v>5</v>
      </c>
      <c r="N173" s="255">
        <v>4</v>
      </c>
      <c r="P173" s="263" t="s">
        <v>245</v>
      </c>
      <c r="Q173" s="259">
        <v>4</v>
      </c>
      <c r="R173" s="261"/>
      <c r="S173" s="261"/>
      <c r="T173" s="261"/>
    </row>
    <row r="174" spans="1:20">
      <c r="P174" s="258" t="s">
        <v>246</v>
      </c>
      <c r="Q174" s="266">
        <v>0.39650145772594736</v>
      </c>
      <c r="R174" s="260" t="s">
        <v>247</v>
      </c>
      <c r="S174" s="261"/>
      <c r="T174" s="261"/>
    </row>
    <row r="178" spans="1:20">
      <c r="B178" t="s">
        <v>6</v>
      </c>
    </row>
    <row r="179" spans="1:20">
      <c r="C179" t="s">
        <v>6</v>
      </c>
    </row>
    <row r="180" spans="1:20">
      <c r="O180" t="s">
        <v>6</v>
      </c>
    </row>
    <row r="184" spans="1:20" ht="15.75" thickBot="1">
      <c r="B184" s="211" t="s">
        <v>268</v>
      </c>
      <c r="C184" s="215" t="s">
        <v>258</v>
      </c>
      <c r="M184" s="252" t="s">
        <v>211</v>
      </c>
      <c r="N184" s="253" t="s">
        <v>258</v>
      </c>
      <c r="P184" s="258" t="s">
        <v>240</v>
      </c>
      <c r="Q184" s="259">
        <v>6</v>
      </c>
      <c r="R184" s="260"/>
      <c r="S184" s="261"/>
      <c r="T184" s="261"/>
    </row>
    <row r="185" spans="1:20">
      <c r="A185" s="208" t="s">
        <v>12</v>
      </c>
      <c r="B185" s="209">
        <v>2</v>
      </c>
      <c r="C185" s="200">
        <v>1</v>
      </c>
      <c r="M185" s="256">
        <v>2</v>
      </c>
      <c r="N185" s="255">
        <v>1</v>
      </c>
      <c r="P185" s="261"/>
      <c r="Q185" s="262"/>
      <c r="R185" s="261"/>
      <c r="S185" s="261"/>
      <c r="T185" s="261"/>
    </row>
    <row r="186" spans="1:20">
      <c r="A186" s="208" t="s">
        <v>11</v>
      </c>
      <c r="B186" s="207">
        <v>4</v>
      </c>
      <c r="C186" s="216">
        <v>2</v>
      </c>
      <c r="M186" s="256">
        <v>4</v>
      </c>
      <c r="N186" s="255">
        <v>2</v>
      </c>
      <c r="P186" s="263" t="s">
        <v>241</v>
      </c>
      <c r="Q186" s="264">
        <v>0.2</v>
      </c>
      <c r="R186" s="261"/>
      <c r="S186" s="261"/>
      <c r="T186" s="261"/>
    </row>
    <row r="187" spans="1:20">
      <c r="A187" s="208" t="s">
        <v>13</v>
      </c>
      <c r="B187" s="207">
        <v>6</v>
      </c>
      <c r="C187" s="216">
        <v>3</v>
      </c>
      <c r="M187" s="256">
        <v>6</v>
      </c>
      <c r="N187" s="255">
        <v>3</v>
      </c>
      <c r="P187" s="258" t="s">
        <v>242</v>
      </c>
      <c r="Q187" s="264">
        <v>-0.73005871417035839</v>
      </c>
      <c r="R187" s="265">
        <v>0.87030076812473556</v>
      </c>
      <c r="S187" s="260" t="s">
        <v>243</v>
      </c>
      <c r="T187" s="261"/>
    </row>
    <row r="188" spans="1:20">
      <c r="A188" s="208" t="s">
        <v>15</v>
      </c>
      <c r="B188" s="207">
        <v>1</v>
      </c>
      <c r="C188" s="216">
        <v>4</v>
      </c>
      <c r="M188" s="256">
        <v>1</v>
      </c>
      <c r="N188" s="255">
        <v>4</v>
      </c>
      <c r="P188" s="261"/>
      <c r="Q188" s="262"/>
      <c r="R188" s="261"/>
      <c r="S188" s="261"/>
      <c r="T188" s="261"/>
    </row>
    <row r="189" spans="1:20">
      <c r="A189" s="210" t="s">
        <v>16</v>
      </c>
      <c r="B189" s="207">
        <v>3</v>
      </c>
      <c r="C189" s="216">
        <v>5</v>
      </c>
      <c r="M189" s="256">
        <v>3</v>
      </c>
      <c r="N189" s="255">
        <v>5</v>
      </c>
      <c r="P189" s="258" t="s">
        <v>244</v>
      </c>
      <c r="Q189" s="264">
        <v>0.40824829046386302</v>
      </c>
      <c r="R189" s="261"/>
      <c r="S189" s="261"/>
      <c r="T189" s="261"/>
    </row>
    <row r="190" spans="1:20">
      <c r="A190" s="208" t="s">
        <v>14</v>
      </c>
      <c r="B190" s="207">
        <v>5</v>
      </c>
      <c r="C190" s="216">
        <v>6</v>
      </c>
      <c r="M190" s="256">
        <v>5</v>
      </c>
      <c r="N190" s="255">
        <v>6</v>
      </c>
      <c r="P190" s="263" t="s">
        <v>245</v>
      </c>
      <c r="Q190" s="259">
        <v>4</v>
      </c>
      <c r="R190" s="261"/>
      <c r="S190" s="261"/>
      <c r="T190" s="261"/>
    </row>
    <row r="191" spans="1:20">
      <c r="P191" s="258" t="s">
        <v>246</v>
      </c>
      <c r="Q191" s="266">
        <v>0.70400000000000018</v>
      </c>
      <c r="R191" s="260" t="s">
        <v>247</v>
      </c>
      <c r="S191" s="261"/>
      <c r="T191" s="261"/>
    </row>
    <row r="196" spans="1:20">
      <c r="A196" t="s">
        <v>6</v>
      </c>
    </row>
    <row r="200" spans="1:20" ht="15.75" thickBot="1">
      <c r="B200" s="211" t="s">
        <v>268</v>
      </c>
      <c r="C200" s="215" t="s">
        <v>259</v>
      </c>
      <c r="M200" s="252" t="s">
        <v>211</v>
      </c>
      <c r="N200" s="253" t="s">
        <v>259</v>
      </c>
      <c r="P200" s="258" t="s">
        <v>240</v>
      </c>
      <c r="Q200" s="259">
        <v>6</v>
      </c>
      <c r="R200" s="260"/>
      <c r="S200" s="261"/>
      <c r="T200" s="261"/>
    </row>
    <row r="201" spans="1:20">
      <c r="A201" s="208" t="s">
        <v>12</v>
      </c>
      <c r="B201" s="209">
        <v>2</v>
      </c>
      <c r="C201" s="200">
        <v>2</v>
      </c>
      <c r="M201" s="256">
        <v>2</v>
      </c>
      <c r="N201" s="255">
        <v>2</v>
      </c>
      <c r="P201" s="261"/>
      <c r="Q201" s="262"/>
      <c r="R201" s="261"/>
      <c r="S201" s="261"/>
      <c r="T201" s="261"/>
    </row>
    <row r="202" spans="1:20">
      <c r="A202" s="208" t="s">
        <v>11</v>
      </c>
      <c r="B202" s="207">
        <v>4</v>
      </c>
      <c r="C202" s="216">
        <v>1</v>
      </c>
      <c r="M202" s="256">
        <v>4</v>
      </c>
      <c r="N202" s="255">
        <v>1</v>
      </c>
      <c r="P202" s="263" t="s">
        <v>241</v>
      </c>
      <c r="Q202" s="264">
        <v>8.5714285714285687E-2</v>
      </c>
      <c r="R202" s="261"/>
      <c r="S202" s="261"/>
      <c r="T202" s="261"/>
    </row>
    <row r="203" spans="1:20">
      <c r="A203" s="208" t="s">
        <v>13</v>
      </c>
      <c r="B203" s="207">
        <v>6</v>
      </c>
      <c r="C203" s="216">
        <v>3</v>
      </c>
      <c r="M203" s="256">
        <v>6</v>
      </c>
      <c r="N203" s="255">
        <v>3</v>
      </c>
      <c r="P203" s="258" t="s">
        <v>242</v>
      </c>
      <c r="Q203" s="264">
        <v>-0.78011351962990272</v>
      </c>
      <c r="R203" s="265">
        <v>0.83891836038483625</v>
      </c>
      <c r="S203" s="260" t="s">
        <v>243</v>
      </c>
      <c r="T203" s="261"/>
    </row>
    <row r="204" spans="1:20">
      <c r="A204" s="208" t="s">
        <v>15</v>
      </c>
      <c r="B204" s="207">
        <v>1</v>
      </c>
      <c r="C204" s="216">
        <v>4</v>
      </c>
      <c r="M204" s="256">
        <v>1</v>
      </c>
      <c r="N204" s="255">
        <v>4</v>
      </c>
      <c r="P204" s="261"/>
      <c r="Q204" s="262"/>
      <c r="R204" s="261"/>
      <c r="S204" s="261"/>
      <c r="T204" s="261"/>
    </row>
    <row r="205" spans="1:20">
      <c r="A205" s="210" t="s">
        <v>16</v>
      </c>
      <c r="B205" s="207">
        <v>3</v>
      </c>
      <c r="C205" s="216">
        <v>5</v>
      </c>
      <c r="M205" s="256">
        <v>3</v>
      </c>
      <c r="N205" s="255">
        <v>5</v>
      </c>
      <c r="P205" s="258" t="s">
        <v>244</v>
      </c>
      <c r="Q205" s="264">
        <v>0.17206180040292127</v>
      </c>
      <c r="R205" s="261"/>
      <c r="S205" s="261"/>
      <c r="T205" s="261"/>
    </row>
    <row r="206" spans="1:20">
      <c r="A206" s="208" t="s">
        <v>14</v>
      </c>
      <c r="B206" s="207">
        <v>5</v>
      </c>
      <c r="C206" s="216">
        <v>6</v>
      </c>
      <c r="M206" s="256">
        <v>5</v>
      </c>
      <c r="N206" s="255">
        <v>6</v>
      </c>
      <c r="P206" s="263" t="s">
        <v>245</v>
      </c>
      <c r="Q206" s="259">
        <v>4</v>
      </c>
      <c r="R206" s="261"/>
      <c r="S206" s="261"/>
      <c r="T206" s="261"/>
    </row>
    <row r="207" spans="1:20">
      <c r="P207" s="258" t="s">
        <v>246</v>
      </c>
      <c r="Q207" s="266">
        <v>0.87174344023323624</v>
      </c>
      <c r="R207" s="260" t="s">
        <v>247</v>
      </c>
      <c r="S207" s="261"/>
      <c r="T207" s="261"/>
    </row>
    <row r="211" spans="1:20">
      <c r="B211" t="s">
        <v>6</v>
      </c>
    </row>
    <row r="216" spans="1:20" ht="15.75" thickBot="1">
      <c r="B216" s="211" t="s">
        <v>268</v>
      </c>
      <c r="C216" s="215" t="s">
        <v>224</v>
      </c>
      <c r="M216" s="252" t="s">
        <v>211</v>
      </c>
      <c r="N216" s="253" t="s">
        <v>224</v>
      </c>
      <c r="P216" s="258" t="s">
        <v>240</v>
      </c>
      <c r="Q216" s="259">
        <v>6</v>
      </c>
      <c r="R216" s="260"/>
      <c r="S216" s="261"/>
      <c r="T216" s="261"/>
    </row>
    <row r="217" spans="1:20">
      <c r="A217" s="208" t="s">
        <v>12</v>
      </c>
      <c r="B217" s="209">
        <v>2</v>
      </c>
      <c r="C217" s="200">
        <v>2</v>
      </c>
      <c r="M217" s="256">
        <v>2</v>
      </c>
      <c r="N217" s="255">
        <v>2</v>
      </c>
      <c r="P217" s="261"/>
      <c r="Q217" s="262"/>
      <c r="R217" s="261"/>
      <c r="S217" s="261"/>
      <c r="T217" s="261"/>
    </row>
    <row r="218" spans="1:20">
      <c r="A218" s="208" t="s">
        <v>11</v>
      </c>
      <c r="B218" s="207">
        <v>4</v>
      </c>
      <c r="C218" s="216">
        <v>6</v>
      </c>
      <c r="M218" s="256">
        <v>4</v>
      </c>
      <c r="N218" s="255">
        <v>6</v>
      </c>
      <c r="P218" s="263" t="s">
        <v>241</v>
      </c>
      <c r="Q218" s="264">
        <v>-8.5714285714285743E-2</v>
      </c>
      <c r="R218" s="261"/>
      <c r="S218" s="261"/>
      <c r="T218" s="261"/>
    </row>
    <row r="219" spans="1:20">
      <c r="A219" s="208" t="s">
        <v>13</v>
      </c>
      <c r="B219" s="207">
        <v>6</v>
      </c>
      <c r="C219" s="216">
        <v>1</v>
      </c>
      <c r="M219" s="256">
        <v>6</v>
      </c>
      <c r="N219" s="255">
        <v>1</v>
      </c>
      <c r="P219" s="258" t="s">
        <v>242</v>
      </c>
      <c r="Q219" s="264">
        <v>-0.83891836038483625</v>
      </c>
      <c r="R219" s="265">
        <v>0.78011351962990272</v>
      </c>
      <c r="S219" s="260" t="s">
        <v>243</v>
      </c>
      <c r="T219" s="261"/>
    </row>
    <row r="220" spans="1:20">
      <c r="A220" s="208" t="s">
        <v>15</v>
      </c>
      <c r="B220" s="207">
        <v>1</v>
      </c>
      <c r="C220" s="216">
        <v>3</v>
      </c>
      <c r="M220" s="256">
        <v>1</v>
      </c>
      <c r="N220" s="255">
        <v>3</v>
      </c>
      <c r="P220" s="261"/>
      <c r="Q220" s="262"/>
      <c r="R220" s="261"/>
      <c r="S220" s="261"/>
      <c r="T220" s="261"/>
    </row>
    <row r="221" spans="1:20">
      <c r="A221" s="210" t="s">
        <v>16</v>
      </c>
      <c r="B221" s="207">
        <v>3</v>
      </c>
      <c r="C221" s="216">
        <v>5</v>
      </c>
      <c r="M221" s="256">
        <v>3</v>
      </c>
      <c r="N221" s="255">
        <v>5</v>
      </c>
      <c r="P221" s="258" t="s">
        <v>244</v>
      </c>
      <c r="Q221" s="264">
        <v>-0.17206180040292138</v>
      </c>
      <c r="R221" s="261"/>
      <c r="S221" s="261"/>
      <c r="T221" s="261"/>
    </row>
    <row r="222" spans="1:20">
      <c r="A222" s="208" t="s">
        <v>14</v>
      </c>
      <c r="B222" s="207">
        <v>5</v>
      </c>
      <c r="C222" s="216">
        <v>4</v>
      </c>
      <c r="M222" s="256">
        <v>5</v>
      </c>
      <c r="N222" s="255">
        <v>4</v>
      </c>
      <c r="P222" s="263" t="s">
        <v>245</v>
      </c>
      <c r="Q222" s="259">
        <v>4</v>
      </c>
      <c r="R222" s="261"/>
      <c r="S222" s="261"/>
      <c r="T222" s="261"/>
    </row>
    <row r="223" spans="1:20">
      <c r="P223" s="258" t="s">
        <v>246</v>
      </c>
      <c r="Q223" s="266">
        <v>0.87174344023323613</v>
      </c>
      <c r="R223" s="260" t="s">
        <v>247</v>
      </c>
      <c r="S223" s="261"/>
      <c r="T223" s="261"/>
    </row>
    <row r="229" spans="1:24">
      <c r="C229" t="s">
        <v>6</v>
      </c>
    </row>
    <row r="232" spans="1:24" ht="15.75" thickBot="1">
      <c r="B232" s="211" t="s">
        <v>268</v>
      </c>
      <c r="C232" s="215" t="s">
        <v>178</v>
      </c>
      <c r="M232" s="252" t="s">
        <v>211</v>
      </c>
      <c r="N232" s="253" t="s">
        <v>178</v>
      </c>
      <c r="P232" s="258" t="s">
        <v>240</v>
      </c>
      <c r="Q232" s="259">
        <v>6</v>
      </c>
      <c r="R232" s="260"/>
      <c r="S232" s="261"/>
      <c r="T232" s="261"/>
    </row>
    <row r="233" spans="1:24">
      <c r="A233" s="208" t="s">
        <v>12</v>
      </c>
      <c r="B233" s="209">
        <v>2</v>
      </c>
      <c r="C233" s="216">
        <v>1</v>
      </c>
      <c r="M233" s="256">
        <v>2</v>
      </c>
      <c r="N233" s="255">
        <v>1</v>
      </c>
      <c r="P233" s="261"/>
      <c r="Q233" s="262"/>
      <c r="R233" s="261"/>
      <c r="S233" s="261"/>
      <c r="T233" s="261"/>
    </row>
    <row r="234" spans="1:24">
      <c r="A234" s="208" t="s">
        <v>11</v>
      </c>
      <c r="B234" s="207">
        <v>4</v>
      </c>
      <c r="C234" s="216">
        <v>2</v>
      </c>
      <c r="M234" s="256">
        <v>4</v>
      </c>
      <c r="N234" s="255">
        <v>2</v>
      </c>
      <c r="P234" s="263" t="s">
        <v>241</v>
      </c>
      <c r="Q234" s="264">
        <v>0.48571428571428571</v>
      </c>
      <c r="R234" s="261"/>
      <c r="S234" s="261"/>
      <c r="T234" s="261"/>
    </row>
    <row r="235" spans="1:24">
      <c r="A235" s="208" t="s">
        <v>13</v>
      </c>
      <c r="B235" s="207">
        <v>6</v>
      </c>
      <c r="C235" s="216">
        <v>4</v>
      </c>
      <c r="M235" s="256">
        <v>6</v>
      </c>
      <c r="N235" s="255">
        <v>4</v>
      </c>
      <c r="P235" s="258" t="s">
        <v>242</v>
      </c>
      <c r="Q235" s="264">
        <v>-0.5378671264199274</v>
      </c>
      <c r="R235" s="265">
        <v>0.93048897415640697</v>
      </c>
      <c r="S235" s="260" t="s">
        <v>243</v>
      </c>
      <c r="T235" s="261"/>
    </row>
    <row r="236" spans="1:24">
      <c r="A236" s="208" t="s">
        <v>15</v>
      </c>
      <c r="B236" s="207">
        <v>1</v>
      </c>
      <c r="C236" s="216">
        <v>3</v>
      </c>
      <c r="M236" s="256">
        <v>1</v>
      </c>
      <c r="N236" s="255">
        <v>3</v>
      </c>
      <c r="P236" s="261"/>
      <c r="Q236" s="262"/>
      <c r="R236" s="261"/>
      <c r="S236" s="261"/>
      <c r="T236" s="261"/>
      <c r="X236" t="s">
        <v>6</v>
      </c>
    </row>
    <row r="237" spans="1:24">
      <c r="A237" s="210" t="s">
        <v>16</v>
      </c>
      <c r="B237" s="207">
        <v>3</v>
      </c>
      <c r="C237" s="216">
        <v>5</v>
      </c>
      <c r="M237" s="256">
        <v>3</v>
      </c>
      <c r="N237" s="255">
        <v>5</v>
      </c>
      <c r="P237" s="258" t="s">
        <v>244</v>
      </c>
      <c r="Q237" s="264">
        <v>1.1113247657830427</v>
      </c>
      <c r="R237" s="261"/>
      <c r="S237" s="261"/>
      <c r="T237" s="261"/>
    </row>
    <row r="238" spans="1:24">
      <c r="A238" s="208" t="s">
        <v>14</v>
      </c>
      <c r="B238" s="207">
        <v>5</v>
      </c>
      <c r="C238" s="216">
        <v>6</v>
      </c>
      <c r="M238" s="256">
        <v>5</v>
      </c>
      <c r="N238" s="255">
        <v>6</v>
      </c>
      <c r="P238" s="263" t="s">
        <v>245</v>
      </c>
      <c r="Q238" s="259">
        <v>4</v>
      </c>
      <c r="R238" s="261"/>
      <c r="S238" s="261"/>
      <c r="T238" s="261"/>
    </row>
    <row r="239" spans="1:24">
      <c r="P239" s="258" t="s">
        <v>246</v>
      </c>
      <c r="Q239" s="266">
        <v>0.32872303206997078</v>
      </c>
      <c r="R239" s="260" t="s">
        <v>247</v>
      </c>
      <c r="S239" s="261"/>
      <c r="T239" s="261"/>
    </row>
    <row r="245" spans="1:24">
      <c r="C245" t="s">
        <v>6</v>
      </c>
    </row>
    <row r="248" spans="1:24" ht="15.75" thickBot="1">
      <c r="B248" s="211" t="s">
        <v>268</v>
      </c>
      <c r="C248" s="215" t="s">
        <v>234</v>
      </c>
      <c r="M248" s="252" t="s">
        <v>211</v>
      </c>
      <c r="N248" s="253" t="s">
        <v>234</v>
      </c>
      <c r="P248" s="258" t="s">
        <v>240</v>
      </c>
      <c r="Q248" s="259">
        <v>6</v>
      </c>
      <c r="R248" s="260"/>
      <c r="S248" s="261"/>
      <c r="T248" s="261"/>
    </row>
    <row r="249" spans="1:24">
      <c r="A249" s="208" t="s">
        <v>12</v>
      </c>
      <c r="B249" s="209">
        <v>2</v>
      </c>
      <c r="C249" s="216">
        <v>6</v>
      </c>
      <c r="M249" s="256">
        <v>2</v>
      </c>
      <c r="N249" s="255">
        <v>6</v>
      </c>
      <c r="P249" s="261"/>
      <c r="Q249" s="262"/>
      <c r="R249" s="261"/>
      <c r="S249" s="261"/>
      <c r="T249" s="261"/>
    </row>
    <row r="250" spans="1:24">
      <c r="A250" s="208" t="s">
        <v>11</v>
      </c>
      <c r="B250" s="207">
        <v>4</v>
      </c>
      <c r="C250" s="216">
        <v>4</v>
      </c>
      <c r="M250" s="256">
        <v>4</v>
      </c>
      <c r="N250" s="255">
        <v>4</v>
      </c>
      <c r="P250" s="263" t="s">
        <v>241</v>
      </c>
      <c r="Q250" s="264">
        <v>0.37142857142857139</v>
      </c>
      <c r="R250" s="261"/>
      <c r="S250" s="261"/>
      <c r="T250" s="261"/>
      <c r="W250" t="s">
        <v>6</v>
      </c>
    </row>
    <row r="251" spans="1:24">
      <c r="A251" s="208" t="s">
        <v>13</v>
      </c>
      <c r="B251" s="207">
        <v>6</v>
      </c>
      <c r="C251" s="216">
        <v>5</v>
      </c>
      <c r="M251" s="256">
        <v>6</v>
      </c>
      <c r="N251" s="255">
        <v>5</v>
      </c>
      <c r="P251" s="258" t="s">
        <v>242</v>
      </c>
      <c r="Q251" s="264">
        <v>-0.63005440035146321</v>
      </c>
      <c r="R251" s="265">
        <v>0.90898736099674582</v>
      </c>
      <c r="S251" s="260" t="s">
        <v>243</v>
      </c>
      <c r="T251" s="261"/>
    </row>
    <row r="252" spans="1:24">
      <c r="A252" s="208" t="s">
        <v>15</v>
      </c>
      <c r="B252" s="207">
        <v>1</v>
      </c>
      <c r="C252" s="216">
        <v>1</v>
      </c>
      <c r="M252" s="256">
        <v>1</v>
      </c>
      <c r="N252" s="255">
        <v>1</v>
      </c>
      <c r="P252" s="261"/>
      <c r="Q252" s="262"/>
      <c r="R252" s="261"/>
      <c r="S252" s="261"/>
      <c r="T252" s="261"/>
      <c r="X252" t="s">
        <v>6</v>
      </c>
    </row>
    <row r="253" spans="1:24">
      <c r="A253" s="210" t="s">
        <v>16</v>
      </c>
      <c r="B253" s="207">
        <v>3</v>
      </c>
      <c r="C253" s="216">
        <v>2</v>
      </c>
      <c r="M253" s="256">
        <v>3</v>
      </c>
      <c r="N253" s="255">
        <v>2</v>
      </c>
      <c r="P253" s="258" t="s">
        <v>244</v>
      </c>
      <c r="Q253" s="264">
        <v>0.80009469136566258</v>
      </c>
      <c r="R253" s="261"/>
      <c r="S253" s="261"/>
      <c r="T253" s="261"/>
    </row>
    <row r="254" spans="1:24">
      <c r="A254" s="208" t="s">
        <v>14</v>
      </c>
      <c r="B254" s="207">
        <v>5</v>
      </c>
      <c r="C254" s="216">
        <v>3</v>
      </c>
      <c r="M254" s="256">
        <v>5</v>
      </c>
      <c r="N254" s="255">
        <v>3</v>
      </c>
      <c r="P254" s="263" t="s">
        <v>245</v>
      </c>
      <c r="Q254" s="259">
        <v>4</v>
      </c>
      <c r="R254" s="261"/>
      <c r="S254" s="261"/>
      <c r="T254" s="261"/>
    </row>
    <row r="255" spans="1:24">
      <c r="P255" s="258" t="s">
        <v>246</v>
      </c>
      <c r="Q255" s="266">
        <v>0.46847813411078709</v>
      </c>
      <c r="R255" s="260" t="s">
        <v>247</v>
      </c>
      <c r="S255" s="261"/>
      <c r="T255" s="261"/>
    </row>
    <row r="259" spans="1:20">
      <c r="B259" t="s">
        <v>6</v>
      </c>
    </row>
    <row r="261" spans="1:20">
      <c r="C261" t="s">
        <v>6</v>
      </c>
    </row>
    <row r="266" spans="1:20" ht="15.75" thickBot="1">
      <c r="B266" s="211" t="s">
        <v>268</v>
      </c>
      <c r="C266" s="208" t="s">
        <v>235</v>
      </c>
      <c r="M266" s="252" t="s">
        <v>211</v>
      </c>
      <c r="N266" s="251" t="s">
        <v>235</v>
      </c>
      <c r="P266" s="258" t="s">
        <v>240</v>
      </c>
      <c r="Q266" s="259">
        <v>6</v>
      </c>
      <c r="R266" s="260"/>
      <c r="S266" s="261"/>
      <c r="T266" s="261"/>
    </row>
    <row r="267" spans="1:20">
      <c r="A267" s="208" t="s">
        <v>12</v>
      </c>
      <c r="B267" s="209">
        <v>2</v>
      </c>
      <c r="C267">
        <v>5</v>
      </c>
      <c r="M267" s="256">
        <v>2</v>
      </c>
      <c r="N267" s="254">
        <v>5</v>
      </c>
      <c r="P267" s="261"/>
      <c r="Q267" s="262"/>
      <c r="R267" s="261"/>
      <c r="S267" s="261"/>
      <c r="T267" s="261"/>
    </row>
    <row r="268" spans="1:20">
      <c r="A268" s="208" t="s">
        <v>11</v>
      </c>
      <c r="B268" s="207">
        <v>4</v>
      </c>
      <c r="C268">
        <v>4</v>
      </c>
      <c r="M268" s="256">
        <v>4</v>
      </c>
      <c r="N268" s="254">
        <v>4</v>
      </c>
      <c r="P268" s="277" t="s">
        <v>241</v>
      </c>
      <c r="Q268" s="278">
        <v>0.6</v>
      </c>
      <c r="R268" s="261"/>
      <c r="S268" s="261"/>
      <c r="T268" s="261"/>
    </row>
    <row r="269" spans="1:20">
      <c r="A269" s="208" t="s">
        <v>13</v>
      </c>
      <c r="B269" s="207">
        <v>6</v>
      </c>
      <c r="C269">
        <v>6</v>
      </c>
      <c r="M269" s="256">
        <v>6</v>
      </c>
      <c r="N269" s="254">
        <v>6</v>
      </c>
      <c r="P269" s="258" t="s">
        <v>242</v>
      </c>
      <c r="Q269" s="264">
        <v>-0.41234923940018903</v>
      </c>
      <c r="R269" s="265">
        <v>0.94930819811982858</v>
      </c>
      <c r="S269" s="260" t="s">
        <v>243</v>
      </c>
      <c r="T269" s="261"/>
    </row>
    <row r="270" spans="1:20">
      <c r="A270" s="208" t="s">
        <v>15</v>
      </c>
      <c r="B270" s="207">
        <v>1</v>
      </c>
      <c r="C270">
        <v>1</v>
      </c>
      <c r="M270" s="256">
        <v>1</v>
      </c>
      <c r="N270" s="254">
        <v>1</v>
      </c>
      <c r="P270" s="261"/>
      <c r="Q270" s="262"/>
      <c r="R270" s="261"/>
      <c r="S270" s="261"/>
      <c r="T270" s="261"/>
    </row>
    <row r="271" spans="1:20">
      <c r="A271" s="210" t="s">
        <v>16</v>
      </c>
      <c r="B271" s="207">
        <v>3</v>
      </c>
      <c r="C271">
        <v>2</v>
      </c>
      <c r="M271" s="256">
        <v>3</v>
      </c>
      <c r="N271" s="254">
        <v>2</v>
      </c>
      <c r="P271" s="258" t="s">
        <v>244</v>
      </c>
      <c r="Q271" s="264">
        <v>1.5</v>
      </c>
      <c r="R271" s="261"/>
      <c r="S271" s="261"/>
      <c r="T271" s="261"/>
    </row>
    <row r="272" spans="1:20">
      <c r="A272" s="208" t="s">
        <v>14</v>
      </c>
      <c r="B272" s="207">
        <v>5</v>
      </c>
      <c r="C272">
        <v>3</v>
      </c>
      <c r="M272" s="256">
        <v>5</v>
      </c>
      <c r="N272" s="254">
        <v>3</v>
      </c>
      <c r="P272" s="263" t="s">
        <v>245</v>
      </c>
      <c r="Q272" s="259">
        <v>4</v>
      </c>
      <c r="R272" s="261"/>
      <c r="S272" s="261"/>
      <c r="T272" s="261"/>
    </row>
    <row r="273" spans="1:26">
      <c r="P273" s="279" t="s">
        <v>246</v>
      </c>
      <c r="Q273" s="280">
        <v>0.20799999999999996</v>
      </c>
      <c r="R273" s="260" t="s">
        <v>247</v>
      </c>
      <c r="S273" s="261"/>
      <c r="T273" s="261"/>
    </row>
    <row r="275" spans="1:26">
      <c r="X275" s="275"/>
      <c r="Y275" s="275"/>
      <c r="Z275" s="275"/>
    </row>
    <row r="280" spans="1:26">
      <c r="Y280" t="s">
        <v>6</v>
      </c>
    </row>
    <row r="281" spans="1:26" ht="15.75" thickBot="1">
      <c r="B281" s="211" t="s">
        <v>268</v>
      </c>
      <c r="C281" s="208" t="s">
        <v>257</v>
      </c>
      <c r="M281" s="252" t="s">
        <v>211</v>
      </c>
      <c r="N281" s="251" t="s">
        <v>257</v>
      </c>
      <c r="P281" s="258" t="s">
        <v>240</v>
      </c>
      <c r="Q281" s="259">
        <v>6</v>
      </c>
      <c r="R281" s="260"/>
      <c r="S281" s="261"/>
      <c r="T281" s="261"/>
    </row>
    <row r="282" spans="1:26">
      <c r="A282" s="208" t="s">
        <v>12</v>
      </c>
      <c r="B282" s="209">
        <v>2</v>
      </c>
      <c r="C282">
        <v>1</v>
      </c>
      <c r="M282" s="256">
        <v>2</v>
      </c>
      <c r="N282" s="254">
        <v>1</v>
      </c>
      <c r="P282" s="261"/>
      <c r="Q282" s="262"/>
      <c r="R282" s="261"/>
      <c r="S282" s="261"/>
      <c r="T282" s="261"/>
    </row>
    <row r="283" spans="1:26">
      <c r="A283" s="208" t="s">
        <v>11</v>
      </c>
      <c r="B283" s="207">
        <v>4</v>
      </c>
      <c r="C283">
        <v>4</v>
      </c>
      <c r="M283" s="256">
        <v>4</v>
      </c>
      <c r="N283" s="254">
        <v>4</v>
      </c>
      <c r="P283" s="263" t="s">
        <v>241</v>
      </c>
      <c r="Q283" s="264">
        <v>0.42857142857142855</v>
      </c>
      <c r="R283" s="261"/>
      <c r="S283" s="261"/>
      <c r="T283" s="261"/>
    </row>
    <row r="284" spans="1:26">
      <c r="A284" s="208" t="s">
        <v>13</v>
      </c>
      <c r="B284" s="207">
        <v>6</v>
      </c>
      <c r="C284">
        <v>3</v>
      </c>
      <c r="M284" s="256">
        <v>6</v>
      </c>
      <c r="N284" s="254">
        <v>3</v>
      </c>
      <c r="P284" s="258" t="s">
        <v>242</v>
      </c>
      <c r="Q284" s="264">
        <v>-0.58723832901918183</v>
      </c>
      <c r="R284" s="265">
        <v>0.92010807665670891</v>
      </c>
      <c r="S284" s="260" t="s">
        <v>243</v>
      </c>
      <c r="T284" s="261"/>
    </row>
    <row r="285" spans="1:26">
      <c r="A285" s="208" t="s">
        <v>15</v>
      </c>
      <c r="B285" s="207">
        <v>1</v>
      </c>
      <c r="C285">
        <v>2</v>
      </c>
      <c r="M285" s="256">
        <v>1</v>
      </c>
      <c r="N285" s="254">
        <v>2</v>
      </c>
      <c r="P285" s="261"/>
      <c r="Q285" s="262"/>
      <c r="R285" s="261"/>
      <c r="S285" s="261"/>
      <c r="T285" s="261"/>
    </row>
    <row r="286" spans="1:26">
      <c r="A286" s="210" t="s">
        <v>16</v>
      </c>
      <c r="B286" s="207">
        <v>3</v>
      </c>
      <c r="C286">
        <v>6</v>
      </c>
      <c r="M286" s="256">
        <v>3</v>
      </c>
      <c r="N286" s="254">
        <v>6</v>
      </c>
      <c r="P286" s="258" t="s">
        <v>244</v>
      </c>
      <c r="Q286" s="264">
        <v>0.94868329805051377</v>
      </c>
      <c r="R286" s="261"/>
      <c r="S286" s="261"/>
      <c r="T286" s="261"/>
      <c r="W286" s="275"/>
    </row>
    <row r="287" spans="1:26">
      <c r="A287" s="208" t="s">
        <v>14</v>
      </c>
      <c r="B287" s="207">
        <v>5</v>
      </c>
      <c r="C287">
        <v>5</v>
      </c>
      <c r="M287" s="256">
        <v>5</v>
      </c>
      <c r="N287" s="254">
        <v>5</v>
      </c>
      <c r="P287" s="263" t="s">
        <v>245</v>
      </c>
      <c r="Q287" s="259">
        <v>4</v>
      </c>
      <c r="R287" s="261"/>
      <c r="S287" s="261"/>
      <c r="T287" s="261"/>
    </row>
    <row r="288" spans="1:26">
      <c r="P288" s="258" t="s">
        <v>246</v>
      </c>
      <c r="Q288" s="266">
        <v>0.39650145772594736</v>
      </c>
      <c r="R288" s="260" t="s">
        <v>247</v>
      </c>
      <c r="S288" s="261"/>
      <c r="T288" s="261"/>
    </row>
    <row r="289" spans="1:22">
      <c r="V289" s="275"/>
    </row>
    <row r="296" spans="1:22">
      <c r="C296" t="s">
        <v>6</v>
      </c>
    </row>
    <row r="297" spans="1:22">
      <c r="O297" t="s">
        <v>6</v>
      </c>
    </row>
    <row r="298" spans="1:22">
      <c r="A298" s="275"/>
      <c r="B298" s="275"/>
      <c r="C298" s="275"/>
      <c r="D298" s="275"/>
      <c r="E298" s="275"/>
      <c r="F298" s="275"/>
      <c r="G298" s="275"/>
      <c r="H298" s="275"/>
      <c r="I298" s="275"/>
      <c r="J298" s="275"/>
      <c r="K298" s="275"/>
      <c r="L298" s="275"/>
      <c r="M298" s="275"/>
      <c r="N298" s="275"/>
      <c r="O298" s="275"/>
      <c r="P298" s="275"/>
      <c r="Q298" s="275"/>
      <c r="R298" s="275"/>
      <c r="S298" s="275"/>
      <c r="T298" s="275"/>
      <c r="U298" s="275"/>
    </row>
    <row r="300" spans="1:22" ht="15.75" thickBot="1">
      <c r="A300" s="216"/>
      <c r="B300" s="215" t="s">
        <v>271</v>
      </c>
      <c r="C300" s="215" t="s">
        <v>210</v>
      </c>
      <c r="D300" s="216"/>
      <c r="M300" s="216"/>
      <c r="N300" s="253" t="s">
        <v>227</v>
      </c>
      <c r="O300" s="253" t="s">
        <v>210</v>
      </c>
      <c r="Q300" s="258" t="s">
        <v>240</v>
      </c>
      <c r="R300" s="259">
        <v>6</v>
      </c>
      <c r="S300" s="260"/>
      <c r="T300" s="261"/>
      <c r="U300" s="261"/>
    </row>
    <row r="301" spans="1:22">
      <c r="A301" s="215" t="s">
        <v>12</v>
      </c>
      <c r="B301" s="216">
        <v>3</v>
      </c>
      <c r="C301" s="212">
        <v>3</v>
      </c>
      <c r="D301" s="216"/>
      <c r="M301" s="216"/>
      <c r="N301" s="255">
        <v>3</v>
      </c>
      <c r="O301" s="257">
        <v>3</v>
      </c>
      <c r="Q301" s="261"/>
      <c r="R301" s="262"/>
      <c r="S301" s="261"/>
      <c r="T301" s="261"/>
      <c r="U301" s="261"/>
    </row>
    <row r="302" spans="1:22">
      <c r="A302" s="215" t="s">
        <v>11</v>
      </c>
      <c r="B302" s="216">
        <v>5</v>
      </c>
      <c r="C302" s="212">
        <v>5</v>
      </c>
      <c r="D302" s="216"/>
      <c r="M302" s="216"/>
      <c r="N302" s="255">
        <v>5</v>
      </c>
      <c r="O302" s="257">
        <v>5</v>
      </c>
      <c r="Q302" s="277" t="s">
        <v>241</v>
      </c>
      <c r="R302" s="278">
        <v>1</v>
      </c>
      <c r="S302" s="261"/>
      <c r="T302" s="261"/>
      <c r="U302" s="261"/>
    </row>
    <row r="303" spans="1:22">
      <c r="A303" s="215" t="s">
        <v>13</v>
      </c>
      <c r="B303" s="216">
        <v>4</v>
      </c>
      <c r="C303" s="212">
        <v>4</v>
      </c>
      <c r="D303" s="216"/>
      <c r="M303" s="216"/>
      <c r="N303" s="255">
        <v>4</v>
      </c>
      <c r="O303" s="257">
        <v>4</v>
      </c>
      <c r="Q303" s="258" t="s">
        <v>242</v>
      </c>
      <c r="R303" s="264" t="s">
        <v>248</v>
      </c>
      <c r="S303" s="265">
        <v>1</v>
      </c>
      <c r="T303" s="260" t="s">
        <v>243</v>
      </c>
      <c r="U303" s="261"/>
    </row>
    <row r="304" spans="1:22">
      <c r="A304" s="215" t="s">
        <v>15</v>
      </c>
      <c r="B304" s="216">
        <v>1</v>
      </c>
      <c r="C304" s="212">
        <v>1</v>
      </c>
      <c r="D304" s="216"/>
      <c r="M304" s="216"/>
      <c r="N304" s="255">
        <v>1</v>
      </c>
      <c r="O304" s="257">
        <v>1</v>
      </c>
      <c r="Q304" s="261"/>
      <c r="R304" s="262"/>
      <c r="S304" s="261"/>
      <c r="T304" s="261"/>
      <c r="U304" s="261"/>
    </row>
    <row r="305" spans="1:21">
      <c r="A305" s="210" t="s">
        <v>16</v>
      </c>
      <c r="B305" s="216">
        <v>2</v>
      </c>
      <c r="C305" s="212">
        <v>2</v>
      </c>
      <c r="D305" s="216"/>
      <c r="M305" s="216"/>
      <c r="N305" s="255">
        <v>2</v>
      </c>
      <c r="O305" s="257">
        <v>2</v>
      </c>
      <c r="Q305" s="258" t="s">
        <v>244</v>
      </c>
      <c r="R305" s="276" t="s">
        <v>249</v>
      </c>
      <c r="S305" s="261"/>
      <c r="T305" s="261"/>
      <c r="U305" s="261"/>
    </row>
    <row r="306" spans="1:21">
      <c r="A306" s="215" t="s">
        <v>14</v>
      </c>
      <c r="B306" s="216">
        <v>6</v>
      </c>
      <c r="C306" s="212">
        <v>6</v>
      </c>
      <c r="D306" s="216"/>
      <c r="M306" s="216"/>
      <c r="N306" s="255">
        <v>6</v>
      </c>
      <c r="O306" s="257">
        <v>6</v>
      </c>
      <c r="Q306" s="263" t="s">
        <v>245</v>
      </c>
      <c r="R306" s="259">
        <v>4</v>
      </c>
      <c r="S306" s="261"/>
      <c r="T306" s="261"/>
      <c r="U306" s="261"/>
    </row>
    <row r="307" spans="1:21">
      <c r="A307" s="216"/>
      <c r="B307" s="216"/>
      <c r="C307" s="216"/>
      <c r="D307" s="216"/>
      <c r="Q307" s="279" t="s">
        <v>246</v>
      </c>
      <c r="R307" s="280" t="s">
        <v>248</v>
      </c>
      <c r="S307" s="260" t="s">
        <v>247</v>
      </c>
      <c r="T307" s="261"/>
      <c r="U307" s="261"/>
    </row>
    <row r="308" spans="1:21">
      <c r="A308" s="216"/>
      <c r="B308" s="216"/>
      <c r="C308" s="216"/>
      <c r="D308" s="216"/>
    </row>
    <row r="309" spans="1:21">
      <c r="A309" s="216"/>
      <c r="B309" s="216"/>
      <c r="C309" s="216"/>
      <c r="D309" s="216" t="s">
        <v>6</v>
      </c>
    </row>
    <row r="310" spans="1:21">
      <c r="A310" s="216"/>
      <c r="B310" s="216"/>
      <c r="C310" s="216"/>
      <c r="D310" s="216"/>
    </row>
    <row r="311" spans="1:21">
      <c r="A311" s="216"/>
      <c r="B311" s="216"/>
      <c r="C311" s="216"/>
      <c r="D311" s="216"/>
    </row>
    <row r="312" spans="1:21">
      <c r="A312" s="216"/>
      <c r="B312" s="216"/>
      <c r="C312" s="216"/>
      <c r="D312" s="216"/>
    </row>
    <row r="313" spans="1:21">
      <c r="A313" s="216"/>
      <c r="B313" s="216"/>
      <c r="C313" s="216"/>
      <c r="D313" s="216"/>
    </row>
    <row r="314" spans="1:21">
      <c r="A314" s="216"/>
      <c r="B314" s="216"/>
      <c r="C314" s="216"/>
      <c r="D314" s="216"/>
    </row>
    <row r="315" spans="1:21">
      <c r="M315" s="216"/>
      <c r="N315" s="216"/>
    </row>
    <row r="316" spans="1:21" ht="15.75" thickBot="1">
      <c r="A316" s="216"/>
      <c r="B316" s="215" t="s">
        <v>271</v>
      </c>
      <c r="C316" s="215" t="s">
        <v>212</v>
      </c>
      <c r="M316" s="216"/>
      <c r="N316" s="253" t="s">
        <v>227</v>
      </c>
      <c r="O316" s="253" t="s">
        <v>212</v>
      </c>
      <c r="Q316" s="258" t="s">
        <v>240</v>
      </c>
      <c r="R316" s="259">
        <v>6</v>
      </c>
      <c r="S316" s="260"/>
      <c r="T316" s="261"/>
      <c r="U316" s="261"/>
    </row>
    <row r="317" spans="1:21">
      <c r="A317" s="215" t="s">
        <v>12</v>
      </c>
      <c r="B317" s="216">
        <v>3</v>
      </c>
      <c r="C317" s="204">
        <v>2</v>
      </c>
      <c r="M317" s="216"/>
      <c r="N317" s="255">
        <v>3</v>
      </c>
      <c r="O317" s="267">
        <v>2</v>
      </c>
      <c r="Q317" s="261"/>
      <c r="R317" s="262"/>
      <c r="S317" s="261"/>
      <c r="T317" s="261"/>
      <c r="U317" s="261"/>
    </row>
    <row r="318" spans="1:21">
      <c r="A318" s="215" t="s">
        <v>11</v>
      </c>
      <c r="B318" s="216">
        <v>5</v>
      </c>
      <c r="C318" s="204">
        <v>1</v>
      </c>
      <c r="K318" t="s">
        <v>6</v>
      </c>
      <c r="M318" s="216"/>
      <c r="N318" s="255">
        <v>5</v>
      </c>
      <c r="O318" s="267">
        <v>1</v>
      </c>
      <c r="Q318" s="263" t="s">
        <v>241</v>
      </c>
      <c r="R318" s="264">
        <v>-8.5714285714285743E-2</v>
      </c>
      <c r="S318" s="261"/>
      <c r="T318" s="261"/>
      <c r="U318" s="261"/>
    </row>
    <row r="319" spans="1:21">
      <c r="A319" s="215" t="s">
        <v>13</v>
      </c>
      <c r="B319" s="216">
        <v>4</v>
      </c>
      <c r="C319" s="204">
        <v>4</v>
      </c>
      <c r="M319" s="216"/>
      <c r="N319" s="255">
        <v>4</v>
      </c>
      <c r="O319" s="267">
        <v>4</v>
      </c>
      <c r="Q319" s="258" t="s">
        <v>242</v>
      </c>
      <c r="R319" s="264">
        <v>-0.83891836038483625</v>
      </c>
      <c r="S319" s="265">
        <v>0.78011351962990272</v>
      </c>
      <c r="T319" s="260" t="s">
        <v>243</v>
      </c>
      <c r="U319" s="261"/>
    </row>
    <row r="320" spans="1:21">
      <c r="A320" s="215" t="s">
        <v>15</v>
      </c>
      <c r="B320" s="216">
        <v>1</v>
      </c>
      <c r="C320" s="204">
        <v>3</v>
      </c>
      <c r="M320" s="216"/>
      <c r="N320" s="255">
        <v>1</v>
      </c>
      <c r="O320" s="267">
        <v>3</v>
      </c>
      <c r="Q320" s="261"/>
      <c r="R320" s="262"/>
      <c r="S320" s="261"/>
      <c r="T320" s="261"/>
      <c r="U320" s="261"/>
    </row>
    <row r="321" spans="1:21">
      <c r="A321" s="210" t="s">
        <v>16</v>
      </c>
      <c r="B321" s="216">
        <v>2</v>
      </c>
      <c r="C321" s="204">
        <v>6</v>
      </c>
      <c r="M321" s="216"/>
      <c r="N321" s="255">
        <v>2</v>
      </c>
      <c r="O321" s="267">
        <v>6</v>
      </c>
      <c r="Q321" s="258" t="s">
        <v>244</v>
      </c>
      <c r="R321" s="264">
        <v>-0.17206180040292138</v>
      </c>
      <c r="S321" s="261"/>
      <c r="T321" s="261"/>
      <c r="U321" s="261"/>
    </row>
    <row r="322" spans="1:21">
      <c r="A322" s="215" t="s">
        <v>14</v>
      </c>
      <c r="B322" s="216">
        <v>6</v>
      </c>
      <c r="C322" s="204">
        <v>5</v>
      </c>
      <c r="M322" s="216"/>
      <c r="N322" s="255">
        <v>6</v>
      </c>
      <c r="O322" s="267">
        <v>5</v>
      </c>
      <c r="Q322" s="263" t="s">
        <v>245</v>
      </c>
      <c r="R322" s="259">
        <v>4</v>
      </c>
      <c r="S322" s="261"/>
      <c r="T322" s="261"/>
      <c r="U322" s="261"/>
    </row>
    <row r="323" spans="1:21">
      <c r="M323" s="216"/>
      <c r="N323" s="216"/>
      <c r="Q323" s="258" t="s">
        <v>246</v>
      </c>
      <c r="R323" s="266">
        <v>0.87174344023323613</v>
      </c>
      <c r="S323" s="260" t="s">
        <v>247</v>
      </c>
      <c r="T323" s="261"/>
      <c r="U323" s="261"/>
    </row>
    <row r="328" spans="1:21">
      <c r="B328" t="s">
        <v>6</v>
      </c>
    </row>
    <row r="329" spans="1:21">
      <c r="B329" t="s">
        <v>6</v>
      </c>
    </row>
    <row r="330" spans="1:21">
      <c r="B330" s="216"/>
    </row>
    <row r="331" spans="1:21">
      <c r="B331" s="216"/>
    </row>
    <row r="332" spans="1:21">
      <c r="B332" s="216"/>
      <c r="M332" s="216"/>
      <c r="N332" s="216"/>
      <c r="O332" s="216"/>
    </row>
    <row r="333" spans="1:21" ht="15.75" thickBot="1">
      <c r="B333" s="215" t="s">
        <v>271</v>
      </c>
      <c r="C333" s="215" t="s">
        <v>213</v>
      </c>
      <c r="M333" s="216"/>
      <c r="N333" s="253" t="s">
        <v>227</v>
      </c>
      <c r="O333" s="253" t="s">
        <v>213</v>
      </c>
      <c r="Q333" s="258" t="s">
        <v>240</v>
      </c>
      <c r="R333" s="259">
        <v>6</v>
      </c>
      <c r="S333" s="260"/>
      <c r="T333" s="261"/>
      <c r="U333" s="261"/>
    </row>
    <row r="334" spans="1:21">
      <c r="A334" s="208" t="s">
        <v>12</v>
      </c>
      <c r="B334" s="216">
        <v>3</v>
      </c>
      <c r="C334" s="200">
        <v>1</v>
      </c>
      <c r="M334" s="216"/>
      <c r="N334" s="255">
        <v>3</v>
      </c>
      <c r="O334" s="255">
        <v>1</v>
      </c>
      <c r="Q334" s="261"/>
      <c r="R334" s="262"/>
      <c r="S334" s="261"/>
      <c r="T334" s="261"/>
      <c r="U334" s="261"/>
    </row>
    <row r="335" spans="1:21">
      <c r="A335" s="208" t="s">
        <v>11</v>
      </c>
      <c r="B335" s="216">
        <v>5</v>
      </c>
      <c r="C335" s="216">
        <v>3</v>
      </c>
      <c r="M335" s="216"/>
      <c r="N335" s="255">
        <v>5</v>
      </c>
      <c r="O335" s="255">
        <v>3</v>
      </c>
      <c r="Q335" s="263" t="s">
        <v>241</v>
      </c>
      <c r="R335" s="264">
        <v>0.48571428571428571</v>
      </c>
      <c r="S335" s="261"/>
      <c r="T335" s="261"/>
      <c r="U335" s="261"/>
    </row>
    <row r="336" spans="1:21">
      <c r="A336" s="208" t="s">
        <v>13</v>
      </c>
      <c r="B336" s="216">
        <v>4</v>
      </c>
      <c r="C336" s="216">
        <v>5</v>
      </c>
      <c r="M336" s="216"/>
      <c r="N336" s="255">
        <v>4</v>
      </c>
      <c r="O336" s="255">
        <v>5</v>
      </c>
      <c r="Q336" s="258" t="s">
        <v>242</v>
      </c>
      <c r="R336" s="264">
        <v>-0.5378671264199274</v>
      </c>
      <c r="S336" s="265">
        <v>0.93048897415640697</v>
      </c>
      <c r="T336" s="260" t="s">
        <v>243</v>
      </c>
      <c r="U336" s="261"/>
    </row>
    <row r="337" spans="1:25">
      <c r="A337" s="208" t="s">
        <v>15</v>
      </c>
      <c r="B337" s="216">
        <v>1</v>
      </c>
      <c r="C337" s="216">
        <v>4</v>
      </c>
      <c r="M337" s="216"/>
      <c r="N337" s="255">
        <v>1</v>
      </c>
      <c r="O337" s="255">
        <v>4</v>
      </c>
      <c r="Q337" s="261"/>
      <c r="R337" s="262"/>
      <c r="S337" s="261"/>
      <c r="T337" s="261"/>
      <c r="U337" s="261"/>
    </row>
    <row r="338" spans="1:25">
      <c r="A338" s="210" t="s">
        <v>16</v>
      </c>
      <c r="B338" s="216">
        <v>2</v>
      </c>
      <c r="C338" s="216">
        <v>2</v>
      </c>
      <c r="M338" s="216"/>
      <c r="N338" s="255">
        <v>2</v>
      </c>
      <c r="O338" s="255">
        <v>2</v>
      </c>
      <c r="Q338" s="258" t="s">
        <v>244</v>
      </c>
      <c r="R338" s="264">
        <v>1.1113247657830427</v>
      </c>
      <c r="S338" s="261"/>
      <c r="T338" s="261"/>
      <c r="U338" s="261"/>
    </row>
    <row r="339" spans="1:25">
      <c r="A339" s="208" t="s">
        <v>14</v>
      </c>
      <c r="B339" s="216">
        <v>6</v>
      </c>
      <c r="C339" s="216">
        <v>6</v>
      </c>
      <c r="M339" s="216"/>
      <c r="N339" s="255">
        <v>6</v>
      </c>
      <c r="O339" s="255">
        <v>6</v>
      </c>
      <c r="Q339" s="263" t="s">
        <v>245</v>
      </c>
      <c r="R339" s="259">
        <v>4</v>
      </c>
      <c r="S339" s="261"/>
      <c r="T339" s="261"/>
      <c r="U339" s="261"/>
    </row>
    <row r="340" spans="1:25">
      <c r="B340" s="216"/>
      <c r="M340" s="216"/>
      <c r="N340" s="216"/>
      <c r="O340" s="216"/>
      <c r="Q340" s="258" t="s">
        <v>246</v>
      </c>
      <c r="R340" s="266">
        <v>0.32872303206997078</v>
      </c>
      <c r="S340" s="260" t="s">
        <v>247</v>
      </c>
      <c r="T340" s="261"/>
      <c r="U340" s="261"/>
      <c r="Y340" t="s">
        <v>6</v>
      </c>
    </row>
    <row r="341" spans="1:25">
      <c r="M341" s="216"/>
      <c r="N341" s="216"/>
      <c r="O341" s="216"/>
    </row>
    <row r="342" spans="1:25">
      <c r="M342" s="216"/>
      <c r="N342" s="216"/>
      <c r="O342" s="216"/>
    </row>
    <row r="343" spans="1:25">
      <c r="M343" s="216"/>
      <c r="N343" s="216"/>
      <c r="O343" s="216"/>
    </row>
    <row r="344" spans="1:25">
      <c r="M344" s="216"/>
      <c r="N344" s="216"/>
      <c r="O344" s="216"/>
    </row>
    <row r="345" spans="1:25">
      <c r="M345" s="216"/>
      <c r="N345" s="216"/>
      <c r="O345" s="216"/>
    </row>
    <row r="346" spans="1:25">
      <c r="B346" t="s">
        <v>6</v>
      </c>
      <c r="M346" s="216"/>
      <c r="N346" s="216"/>
      <c r="O346" s="216"/>
    </row>
    <row r="347" spans="1:25">
      <c r="M347" s="216"/>
      <c r="N347" s="216"/>
      <c r="O347" s="216"/>
    </row>
    <row r="348" spans="1:25">
      <c r="A348" s="216"/>
      <c r="B348" s="216"/>
      <c r="C348" s="216"/>
      <c r="D348" s="216"/>
      <c r="M348" s="216"/>
      <c r="N348" s="216"/>
      <c r="O348" s="216"/>
    </row>
    <row r="349" spans="1:25">
      <c r="A349" s="216"/>
      <c r="B349" s="216"/>
      <c r="C349" s="216"/>
      <c r="D349" s="216"/>
      <c r="M349" s="216"/>
      <c r="N349" s="216"/>
      <c r="O349" s="216"/>
    </row>
    <row r="350" spans="1:25" ht="15.75" thickBot="1">
      <c r="A350" s="216"/>
      <c r="B350" s="215" t="s">
        <v>271</v>
      </c>
      <c r="C350" s="215" t="s">
        <v>214</v>
      </c>
      <c r="D350" s="216"/>
      <c r="M350" s="216"/>
      <c r="N350" s="253" t="s">
        <v>227</v>
      </c>
      <c r="O350" s="253" t="s">
        <v>214</v>
      </c>
      <c r="Q350" s="258" t="s">
        <v>240</v>
      </c>
      <c r="R350" s="259">
        <v>6</v>
      </c>
      <c r="S350" s="260"/>
      <c r="T350" s="261"/>
      <c r="U350" s="261"/>
    </row>
    <row r="351" spans="1:25">
      <c r="A351" s="215" t="s">
        <v>12</v>
      </c>
      <c r="B351" s="216">
        <v>3</v>
      </c>
      <c r="C351" s="200">
        <v>1</v>
      </c>
      <c r="D351" s="216"/>
      <c r="M351" s="216"/>
      <c r="N351" s="255">
        <v>3</v>
      </c>
      <c r="O351" s="255">
        <v>1</v>
      </c>
      <c r="Q351" s="261"/>
      <c r="R351" s="262"/>
      <c r="S351" s="261"/>
      <c r="T351" s="261"/>
      <c r="U351" s="261"/>
    </row>
    <row r="352" spans="1:25">
      <c r="A352" s="215" t="s">
        <v>11</v>
      </c>
      <c r="B352" s="216">
        <v>5</v>
      </c>
      <c r="C352" s="216">
        <v>2</v>
      </c>
      <c r="D352" s="216"/>
      <c r="M352" s="216"/>
      <c r="N352" s="255">
        <v>5</v>
      </c>
      <c r="O352" s="255">
        <v>2</v>
      </c>
      <c r="Q352" s="263" t="s">
        <v>241</v>
      </c>
      <c r="R352" s="264">
        <v>0.31428571428571422</v>
      </c>
      <c r="S352" s="261"/>
      <c r="T352" s="261"/>
      <c r="U352" s="261"/>
    </row>
    <row r="353" spans="1:22">
      <c r="A353" s="215" t="s">
        <v>13</v>
      </c>
      <c r="B353" s="216">
        <v>4</v>
      </c>
      <c r="C353" s="216">
        <v>5</v>
      </c>
      <c r="D353" s="216"/>
      <c r="M353" s="216"/>
      <c r="N353" s="255">
        <v>4</v>
      </c>
      <c r="O353" s="255">
        <v>5</v>
      </c>
      <c r="Q353" s="258" t="s">
        <v>242</v>
      </c>
      <c r="R353" s="264">
        <v>-0.66753957834397104</v>
      </c>
      <c r="S353" s="265">
        <v>0.89704481765548183</v>
      </c>
      <c r="T353" s="260" t="s">
        <v>243</v>
      </c>
      <c r="U353" s="261"/>
      <c r="V353" s="216"/>
    </row>
    <row r="354" spans="1:22">
      <c r="A354" s="215" t="s">
        <v>15</v>
      </c>
      <c r="B354" s="216">
        <v>1</v>
      </c>
      <c r="C354" s="216">
        <v>4</v>
      </c>
      <c r="D354" s="216"/>
      <c r="M354" s="216"/>
      <c r="N354" s="255">
        <v>1</v>
      </c>
      <c r="O354" s="255">
        <v>4</v>
      </c>
      <c r="Q354" s="261"/>
      <c r="R354" s="262"/>
      <c r="S354" s="261"/>
      <c r="T354" s="261"/>
      <c r="U354" s="261"/>
      <c r="V354" s="216"/>
    </row>
    <row r="355" spans="1:22">
      <c r="A355" s="210" t="s">
        <v>16</v>
      </c>
      <c r="B355" s="216">
        <v>2</v>
      </c>
      <c r="C355" s="216">
        <v>3</v>
      </c>
      <c r="D355" s="216"/>
      <c r="M355" s="216"/>
      <c r="N355" s="255">
        <v>2</v>
      </c>
      <c r="O355" s="255">
        <v>3</v>
      </c>
      <c r="Q355" s="258" t="s">
        <v>244</v>
      </c>
      <c r="R355" s="264">
        <v>0.6621221919717305</v>
      </c>
      <c r="S355" s="261"/>
      <c r="T355" s="261"/>
      <c r="U355" s="261"/>
      <c r="V355" s="216"/>
    </row>
    <row r="356" spans="1:22">
      <c r="A356" s="215" t="s">
        <v>14</v>
      </c>
      <c r="B356" s="216">
        <v>6</v>
      </c>
      <c r="C356" s="216">
        <v>6</v>
      </c>
      <c r="D356" s="216"/>
      <c r="M356" s="216"/>
      <c r="N356" s="255">
        <v>6</v>
      </c>
      <c r="O356" s="255">
        <v>6</v>
      </c>
      <c r="Q356" s="263" t="s">
        <v>245</v>
      </c>
      <c r="R356" s="259">
        <v>4</v>
      </c>
      <c r="S356" s="261"/>
      <c r="T356" s="261"/>
      <c r="U356" s="261"/>
      <c r="V356" s="216"/>
    </row>
    <row r="357" spans="1:22">
      <c r="A357" s="216"/>
      <c r="B357" s="216"/>
      <c r="C357" s="216"/>
      <c r="D357" s="216"/>
      <c r="M357" s="216"/>
      <c r="N357" s="216"/>
      <c r="O357" s="216"/>
      <c r="Q357" s="258" t="s">
        <v>246</v>
      </c>
      <c r="R357" s="266">
        <v>0.54409329446064159</v>
      </c>
      <c r="S357" s="260" t="s">
        <v>247</v>
      </c>
      <c r="T357" s="261"/>
      <c r="U357" s="261"/>
      <c r="V357" s="216"/>
    </row>
    <row r="358" spans="1:22">
      <c r="M358" s="216"/>
      <c r="N358" s="216"/>
      <c r="O358" s="216"/>
      <c r="V358" s="216"/>
    </row>
    <row r="359" spans="1:22">
      <c r="V359" s="216"/>
    </row>
    <row r="360" spans="1:22">
      <c r="V360" s="216"/>
    </row>
    <row r="361" spans="1:22">
      <c r="A361" t="s">
        <v>6</v>
      </c>
      <c r="V361" s="216"/>
    </row>
    <row r="362" spans="1:22">
      <c r="B362" s="216"/>
      <c r="C362" s="216"/>
      <c r="Q362" s="216"/>
      <c r="R362" s="216"/>
      <c r="S362" s="216"/>
      <c r="T362" s="216"/>
      <c r="U362" s="216"/>
      <c r="V362" s="216"/>
    </row>
    <row r="363" spans="1:22">
      <c r="B363" s="216"/>
      <c r="C363" s="216"/>
      <c r="N363" s="216"/>
      <c r="O363" s="216"/>
      <c r="Q363" s="216"/>
      <c r="R363" s="216"/>
      <c r="S363" s="216"/>
      <c r="T363" s="216"/>
      <c r="U363" s="216"/>
      <c r="V363" s="216"/>
    </row>
    <row r="364" spans="1:22">
      <c r="B364" s="216"/>
      <c r="C364" s="216"/>
      <c r="N364" s="216"/>
      <c r="O364" s="216"/>
      <c r="Q364" s="216"/>
      <c r="R364" s="216"/>
      <c r="S364" s="216"/>
      <c r="T364" s="216"/>
      <c r="U364" s="216"/>
      <c r="V364" s="216"/>
    </row>
    <row r="365" spans="1:22" ht="15.75" thickBot="1">
      <c r="B365" s="215" t="s">
        <v>271</v>
      </c>
      <c r="C365" s="215" t="s">
        <v>215</v>
      </c>
      <c r="N365" s="253" t="s">
        <v>227</v>
      </c>
      <c r="O365" s="253" t="s">
        <v>215</v>
      </c>
      <c r="Q365" s="315" t="s">
        <v>240</v>
      </c>
      <c r="R365" s="316">
        <v>6</v>
      </c>
      <c r="S365" s="317"/>
      <c r="T365" s="318"/>
      <c r="U365" s="318"/>
      <c r="V365" s="216"/>
    </row>
    <row r="366" spans="1:22">
      <c r="A366" s="208" t="s">
        <v>12</v>
      </c>
      <c r="B366" s="216">
        <v>3</v>
      </c>
      <c r="C366" s="200">
        <v>1</v>
      </c>
      <c r="N366" s="255">
        <v>3</v>
      </c>
      <c r="O366" s="255">
        <v>1</v>
      </c>
      <c r="Q366" s="318"/>
      <c r="R366" s="319"/>
      <c r="S366" s="318"/>
      <c r="T366" s="318"/>
      <c r="U366" s="318"/>
    </row>
    <row r="367" spans="1:22">
      <c r="A367" s="208" t="s">
        <v>11</v>
      </c>
      <c r="B367" s="216">
        <v>5</v>
      </c>
      <c r="C367" s="216">
        <v>2</v>
      </c>
      <c r="N367" s="255">
        <v>5</v>
      </c>
      <c r="O367" s="255">
        <v>2</v>
      </c>
      <c r="Q367" s="277" t="s">
        <v>241</v>
      </c>
      <c r="R367" s="278">
        <v>-0.54285714285714282</v>
      </c>
      <c r="S367" s="318"/>
      <c r="T367" s="318"/>
      <c r="U367" s="318"/>
    </row>
    <row r="368" spans="1:22">
      <c r="A368" s="208" t="s">
        <v>13</v>
      </c>
      <c r="B368" s="216">
        <v>4</v>
      </c>
      <c r="C368" s="216">
        <v>4</v>
      </c>
      <c r="N368" s="255">
        <v>4</v>
      </c>
      <c r="O368" s="255">
        <v>4</v>
      </c>
      <c r="Q368" s="315" t="s">
        <v>242</v>
      </c>
      <c r="R368" s="321">
        <v>-0.94020150273240977</v>
      </c>
      <c r="S368" s="322">
        <v>0.48031061918847701</v>
      </c>
      <c r="T368" s="317" t="s">
        <v>243</v>
      </c>
      <c r="U368" s="318"/>
    </row>
    <row r="369" spans="1:25">
      <c r="A369" s="208" t="s">
        <v>15</v>
      </c>
      <c r="B369" s="216">
        <v>1</v>
      </c>
      <c r="C369" s="216">
        <v>5</v>
      </c>
      <c r="N369" s="255">
        <v>1</v>
      </c>
      <c r="O369" s="255">
        <v>5</v>
      </c>
      <c r="Q369" s="318"/>
      <c r="R369" s="319"/>
      <c r="S369" s="318"/>
      <c r="T369" s="318"/>
      <c r="U369" s="318"/>
    </row>
    <row r="370" spans="1:25">
      <c r="A370" s="210" t="s">
        <v>16</v>
      </c>
      <c r="B370" s="216">
        <v>2</v>
      </c>
      <c r="C370" s="216">
        <v>6</v>
      </c>
      <c r="N370" s="255">
        <v>2</v>
      </c>
      <c r="O370" s="255">
        <v>6</v>
      </c>
      <c r="Q370" s="315" t="s">
        <v>244</v>
      </c>
      <c r="R370" s="321">
        <v>-1.2927862531355661</v>
      </c>
      <c r="S370" s="318"/>
      <c r="T370" s="318"/>
      <c r="U370" s="318"/>
    </row>
    <row r="371" spans="1:25">
      <c r="A371" s="208" t="s">
        <v>14</v>
      </c>
      <c r="B371" s="216">
        <v>6</v>
      </c>
      <c r="C371" s="216">
        <v>3</v>
      </c>
      <c r="N371" s="255">
        <v>6</v>
      </c>
      <c r="O371" s="255">
        <v>3</v>
      </c>
      <c r="Q371" s="320" t="s">
        <v>245</v>
      </c>
      <c r="R371" s="316">
        <v>4</v>
      </c>
      <c r="S371" s="318"/>
      <c r="T371" s="318"/>
      <c r="U371" s="318"/>
    </row>
    <row r="372" spans="1:25">
      <c r="B372" s="216"/>
      <c r="C372" s="216"/>
      <c r="N372" s="216"/>
      <c r="O372" s="216"/>
      <c r="Q372" s="315" t="s">
        <v>246</v>
      </c>
      <c r="R372" s="280">
        <v>0.26570262390670563</v>
      </c>
      <c r="S372" s="317" t="s">
        <v>247</v>
      </c>
      <c r="T372" s="318"/>
      <c r="U372" s="318"/>
    </row>
    <row r="373" spans="1:25">
      <c r="B373" t="s">
        <v>6</v>
      </c>
      <c r="Q373" s="216"/>
      <c r="R373" s="216"/>
      <c r="S373" s="216"/>
      <c r="T373" s="216"/>
      <c r="U373" s="216"/>
    </row>
    <row r="374" spans="1:25">
      <c r="Q374" s="216"/>
      <c r="R374" s="216"/>
      <c r="S374" s="216"/>
      <c r="T374" s="216"/>
      <c r="U374" s="216"/>
    </row>
    <row r="375" spans="1:25">
      <c r="Y375" t="s">
        <v>6</v>
      </c>
    </row>
    <row r="376" spans="1:25">
      <c r="N376" t="s">
        <v>6</v>
      </c>
    </row>
    <row r="381" spans="1:25" ht="15.75" thickBot="1">
      <c r="B381" s="215" t="s">
        <v>271</v>
      </c>
      <c r="C381" s="213" t="s">
        <v>260</v>
      </c>
      <c r="N381" s="251" t="s">
        <v>227</v>
      </c>
      <c r="O381" s="268" t="s">
        <v>260</v>
      </c>
      <c r="Q381" s="258" t="s">
        <v>240</v>
      </c>
      <c r="R381" s="259">
        <v>6</v>
      </c>
      <c r="S381" s="260"/>
      <c r="T381" s="261"/>
      <c r="U381" s="261"/>
    </row>
    <row r="382" spans="1:25">
      <c r="A382" s="208" t="s">
        <v>12</v>
      </c>
      <c r="B382" s="207">
        <v>3</v>
      </c>
      <c r="C382" s="214">
        <v>2</v>
      </c>
      <c r="N382" s="256">
        <v>3</v>
      </c>
      <c r="O382" s="269">
        <v>2</v>
      </c>
      <c r="Q382" s="261"/>
      <c r="R382" s="262"/>
      <c r="S382" s="261"/>
      <c r="T382" s="261"/>
      <c r="U382" s="261"/>
    </row>
    <row r="383" spans="1:25">
      <c r="A383" s="208" t="s">
        <v>11</v>
      </c>
      <c r="B383" s="207">
        <v>5</v>
      </c>
      <c r="C383" s="198">
        <v>3</v>
      </c>
      <c r="N383" s="256">
        <v>5</v>
      </c>
      <c r="O383" s="269">
        <v>3</v>
      </c>
      <c r="Q383" s="263" t="s">
        <v>241</v>
      </c>
      <c r="R383" s="264">
        <v>-0.4285714285714286</v>
      </c>
      <c r="S383" s="261"/>
      <c r="T383" s="261"/>
      <c r="U383" s="261"/>
    </row>
    <row r="384" spans="1:25">
      <c r="A384" s="208" t="s">
        <v>13</v>
      </c>
      <c r="B384" s="207">
        <v>4</v>
      </c>
      <c r="C384" s="198">
        <v>1</v>
      </c>
      <c r="N384" s="256">
        <v>4</v>
      </c>
      <c r="O384" s="269">
        <v>1</v>
      </c>
      <c r="Q384" s="258" t="s">
        <v>242</v>
      </c>
      <c r="R384" s="264">
        <v>-0.9201080766567088</v>
      </c>
      <c r="S384" s="265">
        <v>0.58723832901918194</v>
      </c>
      <c r="T384" s="260" t="s">
        <v>243</v>
      </c>
      <c r="U384" s="261"/>
    </row>
    <row r="385" spans="1:21">
      <c r="A385" s="208" t="s">
        <v>15</v>
      </c>
      <c r="B385" s="207">
        <v>1</v>
      </c>
      <c r="C385" s="198">
        <v>5</v>
      </c>
      <c r="N385" s="256">
        <v>1</v>
      </c>
      <c r="O385" s="269">
        <v>5</v>
      </c>
      <c r="Q385" s="261"/>
      <c r="R385" s="262"/>
      <c r="S385" s="261"/>
      <c r="T385" s="261"/>
      <c r="U385" s="261"/>
    </row>
    <row r="386" spans="1:21">
      <c r="A386" s="210" t="s">
        <v>16</v>
      </c>
      <c r="B386" s="207">
        <v>2</v>
      </c>
      <c r="C386" s="198">
        <v>6</v>
      </c>
      <c r="N386" s="256">
        <v>2</v>
      </c>
      <c r="O386" s="269">
        <v>6</v>
      </c>
      <c r="Q386" s="258" t="s">
        <v>244</v>
      </c>
      <c r="R386" s="264">
        <v>-0.94868329805051388</v>
      </c>
      <c r="S386" s="261"/>
      <c r="T386" s="261"/>
      <c r="U386" s="261"/>
    </row>
    <row r="387" spans="1:21">
      <c r="A387" s="208" t="s">
        <v>14</v>
      </c>
      <c r="B387" s="207">
        <v>6</v>
      </c>
      <c r="C387" s="198">
        <v>4</v>
      </c>
      <c r="N387" s="256">
        <v>6</v>
      </c>
      <c r="O387" s="269">
        <v>4</v>
      </c>
      <c r="Q387" s="263" t="s">
        <v>245</v>
      </c>
      <c r="R387" s="259">
        <v>4</v>
      </c>
      <c r="S387" s="261"/>
      <c r="T387" s="261"/>
      <c r="U387" s="261"/>
    </row>
    <row r="388" spans="1:21">
      <c r="Q388" s="258" t="s">
        <v>246</v>
      </c>
      <c r="R388" s="266">
        <v>0.39650145772594741</v>
      </c>
      <c r="S388" s="260" t="s">
        <v>247</v>
      </c>
      <c r="T388" s="261"/>
      <c r="U388" s="261"/>
    </row>
    <row r="391" spans="1:21">
      <c r="B391" t="s">
        <v>6</v>
      </c>
    </row>
    <row r="397" spans="1:21" ht="15.75" thickBot="1">
      <c r="B397" s="215" t="s">
        <v>271</v>
      </c>
      <c r="C397" s="217" t="s">
        <v>217</v>
      </c>
      <c r="N397" s="251" t="s">
        <v>227</v>
      </c>
      <c r="O397" s="270" t="s">
        <v>217</v>
      </c>
      <c r="Q397" s="258" t="s">
        <v>240</v>
      </c>
      <c r="R397" s="259">
        <v>6</v>
      </c>
      <c r="S397" s="260"/>
      <c r="T397" s="261"/>
    </row>
    <row r="398" spans="1:21">
      <c r="A398" s="208" t="s">
        <v>12</v>
      </c>
      <c r="B398" s="207">
        <v>3</v>
      </c>
      <c r="C398" s="218">
        <v>4</v>
      </c>
      <c r="N398" s="256">
        <v>3</v>
      </c>
      <c r="O398" s="271">
        <v>4</v>
      </c>
      <c r="Q398" s="261"/>
      <c r="R398" s="262"/>
      <c r="S398" s="261"/>
      <c r="T398" s="261"/>
    </row>
    <row r="399" spans="1:21">
      <c r="A399" s="208" t="s">
        <v>11</v>
      </c>
      <c r="B399" s="207">
        <v>5</v>
      </c>
      <c r="C399" s="219">
        <v>3</v>
      </c>
      <c r="N399" s="256">
        <v>5</v>
      </c>
      <c r="O399" s="271">
        <v>3</v>
      </c>
      <c r="Q399" s="277" t="s">
        <v>241</v>
      </c>
      <c r="R399" s="278">
        <v>0.7142857142857143</v>
      </c>
      <c r="S399" s="261"/>
      <c r="T399" s="261"/>
    </row>
    <row r="400" spans="1:21">
      <c r="A400" s="208" t="s">
        <v>13</v>
      </c>
      <c r="B400" s="207">
        <v>4</v>
      </c>
      <c r="C400" s="219">
        <v>6</v>
      </c>
      <c r="N400" s="256">
        <v>4</v>
      </c>
      <c r="O400" s="271">
        <v>6</v>
      </c>
      <c r="Q400" s="258" t="s">
        <v>242</v>
      </c>
      <c r="R400" s="264">
        <v>-0.23143570694603779</v>
      </c>
      <c r="S400" s="265">
        <v>0.96591751498354605</v>
      </c>
      <c r="T400" s="260" t="s">
        <v>243</v>
      </c>
    </row>
    <row r="401" spans="1:20">
      <c r="A401" s="208" t="s">
        <v>15</v>
      </c>
      <c r="B401" s="207">
        <v>1</v>
      </c>
      <c r="C401" s="219">
        <v>1</v>
      </c>
      <c r="N401" s="256">
        <v>1</v>
      </c>
      <c r="O401" s="271">
        <v>1</v>
      </c>
      <c r="Q401" s="261"/>
      <c r="R401" s="262"/>
      <c r="S401" s="261"/>
      <c r="T401" s="261"/>
    </row>
    <row r="402" spans="1:20">
      <c r="A402" s="210" t="s">
        <v>16</v>
      </c>
      <c r="B402" s="207">
        <v>2</v>
      </c>
      <c r="C402" s="219">
        <v>2</v>
      </c>
      <c r="N402" s="256">
        <v>2</v>
      </c>
      <c r="O402" s="271">
        <v>2</v>
      </c>
      <c r="Q402" s="258" t="s">
        <v>244</v>
      </c>
      <c r="R402" s="264">
        <v>2.0412414523193152</v>
      </c>
      <c r="S402" s="261"/>
      <c r="T402" s="261"/>
    </row>
    <row r="403" spans="1:20">
      <c r="A403" s="208" t="s">
        <v>14</v>
      </c>
      <c r="B403" s="207">
        <v>6</v>
      </c>
      <c r="C403" s="219">
        <v>5</v>
      </c>
      <c r="E403" t="s">
        <v>6</v>
      </c>
      <c r="N403" s="256">
        <v>6</v>
      </c>
      <c r="O403" s="271">
        <v>5</v>
      </c>
      <c r="Q403" s="263" t="s">
        <v>245</v>
      </c>
      <c r="R403" s="259">
        <v>4</v>
      </c>
      <c r="S403" s="261"/>
      <c r="T403" s="261"/>
    </row>
    <row r="404" spans="1:20">
      <c r="J404" t="s">
        <v>6</v>
      </c>
      <c r="Q404" s="279" t="s">
        <v>246</v>
      </c>
      <c r="R404" s="280">
        <v>0.11078717201166155</v>
      </c>
      <c r="S404" s="260" t="s">
        <v>247</v>
      </c>
      <c r="T404" s="261"/>
    </row>
    <row r="408" spans="1:20">
      <c r="C408" t="s">
        <v>6</v>
      </c>
    </row>
    <row r="409" spans="1:20">
      <c r="C409" t="s">
        <v>6</v>
      </c>
    </row>
    <row r="411" spans="1:20">
      <c r="S411" t="s">
        <v>6</v>
      </c>
    </row>
    <row r="412" spans="1:20">
      <c r="E412" t="s">
        <v>6</v>
      </c>
    </row>
    <row r="415" spans="1:20" ht="15.75" thickBot="1">
      <c r="B415" s="215" t="s">
        <v>271</v>
      </c>
      <c r="C415" s="215" t="s">
        <v>218</v>
      </c>
      <c r="N415" s="251" t="s">
        <v>227</v>
      </c>
      <c r="O415" s="253" t="s">
        <v>218</v>
      </c>
      <c r="Q415" s="258" t="s">
        <v>240</v>
      </c>
      <c r="R415" s="259">
        <v>6</v>
      </c>
      <c r="S415" s="260"/>
      <c r="T415" s="261"/>
    </row>
    <row r="416" spans="1:20">
      <c r="A416" s="208" t="s">
        <v>12</v>
      </c>
      <c r="B416" s="207">
        <v>3</v>
      </c>
      <c r="C416" s="200">
        <v>6</v>
      </c>
      <c r="N416" s="256">
        <v>3</v>
      </c>
      <c r="O416" s="255">
        <v>6</v>
      </c>
      <c r="Q416" s="261"/>
      <c r="R416" s="262"/>
      <c r="S416" s="261"/>
      <c r="T416" s="261"/>
    </row>
    <row r="417" spans="1:21">
      <c r="A417" s="208" t="s">
        <v>11</v>
      </c>
      <c r="B417" s="207">
        <v>5</v>
      </c>
      <c r="C417" s="216">
        <v>5</v>
      </c>
      <c r="N417" s="256">
        <v>5</v>
      </c>
      <c r="O417" s="255">
        <v>5</v>
      </c>
      <c r="Q417" s="277" t="s">
        <v>241</v>
      </c>
      <c r="R417" s="278">
        <v>0.54285714285714282</v>
      </c>
      <c r="S417" s="261"/>
      <c r="T417" s="261"/>
    </row>
    <row r="418" spans="1:21">
      <c r="A418" s="208" t="s">
        <v>13</v>
      </c>
      <c r="B418" s="207">
        <v>4</v>
      </c>
      <c r="C418" s="216">
        <v>3</v>
      </c>
      <c r="D418" t="s">
        <v>6</v>
      </c>
      <c r="N418" s="256">
        <v>4</v>
      </c>
      <c r="O418" s="255">
        <v>3</v>
      </c>
      <c r="Q418" s="258" t="s">
        <v>242</v>
      </c>
      <c r="R418" s="264">
        <v>-0.48031061918847701</v>
      </c>
      <c r="S418" s="265">
        <v>0.94020150273240977</v>
      </c>
      <c r="T418" s="260" t="s">
        <v>243</v>
      </c>
    </row>
    <row r="419" spans="1:21">
      <c r="A419" s="208" t="s">
        <v>15</v>
      </c>
      <c r="B419" s="207">
        <v>1</v>
      </c>
      <c r="C419" s="216">
        <v>2</v>
      </c>
      <c r="N419" s="256">
        <v>1</v>
      </c>
      <c r="O419" s="255">
        <v>2</v>
      </c>
      <c r="Q419" s="261"/>
      <c r="R419" s="262"/>
      <c r="S419" s="261"/>
      <c r="T419" s="261"/>
    </row>
    <row r="420" spans="1:21">
      <c r="A420" s="210" t="s">
        <v>16</v>
      </c>
      <c r="B420" s="207">
        <v>2</v>
      </c>
      <c r="C420" s="216">
        <v>1</v>
      </c>
      <c r="N420" s="256">
        <v>2</v>
      </c>
      <c r="O420" s="255">
        <v>1</v>
      </c>
      <c r="Q420" s="258" t="s">
        <v>244</v>
      </c>
      <c r="R420" s="264">
        <v>1.2927862531355661</v>
      </c>
      <c r="S420" s="261"/>
      <c r="T420" s="261"/>
    </row>
    <row r="421" spans="1:21">
      <c r="A421" s="208" t="s">
        <v>14</v>
      </c>
      <c r="B421" s="207">
        <v>6</v>
      </c>
      <c r="C421" s="216">
        <v>4</v>
      </c>
      <c r="N421" s="256">
        <v>6</v>
      </c>
      <c r="O421" s="255">
        <v>4</v>
      </c>
      <c r="Q421" s="263" t="s">
        <v>245</v>
      </c>
      <c r="R421" s="259">
        <v>4</v>
      </c>
      <c r="S421" s="261"/>
      <c r="T421" s="261"/>
    </row>
    <row r="422" spans="1:21">
      <c r="Q422" s="279" t="s">
        <v>246</v>
      </c>
      <c r="R422" s="280">
        <v>0.26570262390670552</v>
      </c>
      <c r="S422" s="260" t="s">
        <v>247</v>
      </c>
      <c r="T422" s="261"/>
    </row>
    <row r="430" spans="1:21">
      <c r="Q430" s="258" t="s">
        <v>240</v>
      </c>
      <c r="R430" s="259">
        <v>6</v>
      </c>
    </row>
    <row r="431" spans="1:21" ht="15.75" thickBot="1">
      <c r="B431" s="215" t="s">
        <v>271</v>
      </c>
      <c r="C431" s="215" t="s">
        <v>219</v>
      </c>
      <c r="N431" s="251" t="s">
        <v>227</v>
      </c>
      <c r="O431" s="253" t="s">
        <v>219</v>
      </c>
      <c r="Q431" s="263" t="s">
        <v>241</v>
      </c>
      <c r="R431" s="264">
        <v>0.42857142857142855</v>
      </c>
      <c r="S431" s="261"/>
      <c r="T431" s="261"/>
      <c r="U431" s="261"/>
    </row>
    <row r="432" spans="1:21">
      <c r="A432" s="208" t="s">
        <v>12</v>
      </c>
      <c r="B432" s="207">
        <v>3</v>
      </c>
      <c r="C432" s="200">
        <v>6</v>
      </c>
      <c r="N432" s="256">
        <v>3</v>
      </c>
      <c r="O432" s="255">
        <v>6</v>
      </c>
      <c r="Q432" s="258" t="s">
        <v>242</v>
      </c>
      <c r="R432" s="264">
        <v>-0.58723832901918183</v>
      </c>
      <c r="S432" s="265">
        <v>0.92010807665670891</v>
      </c>
      <c r="T432" s="260" t="s">
        <v>243</v>
      </c>
      <c r="U432" s="261"/>
    </row>
    <row r="433" spans="1:21">
      <c r="A433" s="208" t="s">
        <v>11</v>
      </c>
      <c r="B433" s="207">
        <v>5</v>
      </c>
      <c r="C433" s="216">
        <v>3</v>
      </c>
      <c r="N433" s="256">
        <v>5</v>
      </c>
      <c r="O433" s="255">
        <v>3</v>
      </c>
      <c r="Q433" s="261"/>
      <c r="R433" s="262"/>
      <c r="S433" s="261"/>
      <c r="T433" s="261"/>
      <c r="U433" s="261"/>
    </row>
    <row r="434" spans="1:21">
      <c r="A434" s="208" t="s">
        <v>13</v>
      </c>
      <c r="B434" s="207">
        <v>4</v>
      </c>
      <c r="C434" s="216">
        <v>5</v>
      </c>
      <c r="N434" s="256">
        <v>4</v>
      </c>
      <c r="O434" s="255">
        <v>5</v>
      </c>
      <c r="Q434" s="258" t="s">
        <v>244</v>
      </c>
      <c r="R434" s="264">
        <v>0.94868329805051377</v>
      </c>
      <c r="S434" s="261"/>
      <c r="T434" s="261"/>
      <c r="U434" s="261"/>
    </row>
    <row r="435" spans="1:21">
      <c r="A435" s="208" t="s">
        <v>15</v>
      </c>
      <c r="B435" s="207">
        <v>1</v>
      </c>
      <c r="C435" s="216">
        <v>2</v>
      </c>
      <c r="N435" s="256">
        <v>1</v>
      </c>
      <c r="O435" s="255">
        <v>2</v>
      </c>
      <c r="Q435" s="263" t="s">
        <v>245</v>
      </c>
      <c r="R435" s="259">
        <v>4</v>
      </c>
      <c r="S435" s="261"/>
      <c r="T435" s="261"/>
      <c r="U435" s="261"/>
    </row>
    <row r="436" spans="1:21">
      <c r="A436" s="210" t="s">
        <v>16</v>
      </c>
      <c r="B436" s="207">
        <v>2</v>
      </c>
      <c r="C436" s="216">
        <v>1</v>
      </c>
      <c r="N436" s="256">
        <v>2</v>
      </c>
      <c r="O436" s="255">
        <v>1</v>
      </c>
      <c r="Q436" s="258" t="s">
        <v>246</v>
      </c>
      <c r="R436" s="266">
        <v>0.39650145772594736</v>
      </c>
      <c r="S436" s="260" t="s">
        <v>247</v>
      </c>
      <c r="T436" s="261"/>
      <c r="U436" s="261"/>
    </row>
    <row r="437" spans="1:21">
      <c r="A437" s="208" t="s">
        <v>14</v>
      </c>
      <c r="B437" s="207">
        <v>6</v>
      </c>
      <c r="C437" s="216">
        <v>4</v>
      </c>
      <c r="N437" s="256">
        <v>6</v>
      </c>
      <c r="O437" s="255">
        <v>4</v>
      </c>
    </row>
    <row r="444" spans="1:21">
      <c r="C444" t="s">
        <v>6</v>
      </c>
    </row>
    <row r="449" spans="1:21" ht="15.75" thickBot="1">
      <c r="B449" s="215" t="s">
        <v>271</v>
      </c>
      <c r="C449" s="215" t="s">
        <v>220</v>
      </c>
      <c r="N449" s="251" t="s">
        <v>227</v>
      </c>
      <c r="O449" s="253" t="s">
        <v>220</v>
      </c>
      <c r="Q449" s="258" t="s">
        <v>240</v>
      </c>
      <c r="R449" s="259">
        <v>6</v>
      </c>
      <c r="S449" s="260"/>
      <c r="T449" s="261"/>
      <c r="U449" s="261"/>
    </row>
    <row r="450" spans="1:21">
      <c r="A450" s="208" t="s">
        <v>12</v>
      </c>
      <c r="B450" s="207">
        <v>3</v>
      </c>
      <c r="C450" s="200">
        <v>6</v>
      </c>
      <c r="N450" s="256">
        <v>3</v>
      </c>
      <c r="O450" s="255">
        <v>6</v>
      </c>
      <c r="Q450" s="261"/>
      <c r="R450" s="262"/>
      <c r="S450" s="261"/>
      <c r="T450" s="261"/>
      <c r="U450" s="261"/>
    </row>
    <row r="451" spans="1:21">
      <c r="A451" s="208" t="s">
        <v>11</v>
      </c>
      <c r="B451" s="207">
        <v>5</v>
      </c>
      <c r="C451" s="216">
        <v>4</v>
      </c>
      <c r="N451" s="256">
        <v>5</v>
      </c>
      <c r="O451" s="255">
        <v>4</v>
      </c>
      <c r="Q451" s="263" t="s">
        <v>241</v>
      </c>
      <c r="R451" s="264">
        <v>8.5714285714285687E-2</v>
      </c>
      <c r="S451" s="261"/>
      <c r="T451" s="261"/>
      <c r="U451" s="261"/>
    </row>
    <row r="452" spans="1:21">
      <c r="A452" s="208" t="s">
        <v>13</v>
      </c>
      <c r="B452" s="207">
        <v>4</v>
      </c>
      <c r="C452" s="216">
        <v>5</v>
      </c>
      <c r="N452" s="256">
        <v>4</v>
      </c>
      <c r="O452" s="255">
        <v>5</v>
      </c>
      <c r="Q452" s="258" t="s">
        <v>242</v>
      </c>
      <c r="R452" s="264">
        <v>-0.78011351962990272</v>
      </c>
      <c r="S452" s="265">
        <v>0.83891836038483625</v>
      </c>
      <c r="T452" s="260" t="s">
        <v>243</v>
      </c>
      <c r="U452" s="261"/>
    </row>
    <row r="453" spans="1:21">
      <c r="A453" s="208" t="s">
        <v>15</v>
      </c>
      <c r="B453" s="207">
        <v>1</v>
      </c>
      <c r="C453" s="216">
        <v>3</v>
      </c>
      <c r="N453" s="256">
        <v>1</v>
      </c>
      <c r="O453" s="255">
        <v>3</v>
      </c>
      <c r="Q453" s="261"/>
      <c r="R453" s="262"/>
      <c r="S453" s="261"/>
      <c r="T453" s="261"/>
      <c r="U453" s="261"/>
    </row>
    <row r="454" spans="1:21">
      <c r="A454" s="210" t="s">
        <v>16</v>
      </c>
      <c r="B454" s="207">
        <v>2</v>
      </c>
      <c r="C454" s="216">
        <v>1</v>
      </c>
      <c r="N454" s="256">
        <v>2</v>
      </c>
      <c r="O454" s="255">
        <v>1</v>
      </c>
      <c r="Q454" s="258" t="s">
        <v>244</v>
      </c>
      <c r="R454" s="264">
        <v>0.17206180040292127</v>
      </c>
      <c r="S454" s="261"/>
      <c r="T454" s="261"/>
      <c r="U454" s="261"/>
    </row>
    <row r="455" spans="1:21">
      <c r="A455" s="208" t="s">
        <v>14</v>
      </c>
      <c r="B455" s="207">
        <v>6</v>
      </c>
      <c r="C455" s="216">
        <v>2</v>
      </c>
      <c r="N455" s="256">
        <v>6</v>
      </c>
      <c r="O455" s="255">
        <v>2</v>
      </c>
      <c r="Q455" s="263" t="s">
        <v>245</v>
      </c>
      <c r="R455" s="259">
        <v>4</v>
      </c>
      <c r="S455" s="261"/>
      <c r="T455" s="261"/>
      <c r="U455" s="261"/>
    </row>
    <row r="456" spans="1:21">
      <c r="Q456" s="258" t="s">
        <v>246</v>
      </c>
      <c r="R456" s="266">
        <v>0.87174344023323624</v>
      </c>
      <c r="S456" s="260" t="s">
        <v>247</v>
      </c>
      <c r="T456" s="261"/>
      <c r="U456" s="261"/>
    </row>
    <row r="459" spans="1:21">
      <c r="O459" t="s">
        <v>6</v>
      </c>
    </row>
    <row r="461" spans="1:21">
      <c r="B461" t="s">
        <v>6</v>
      </c>
    </row>
    <row r="464" spans="1:21" ht="15.75" thickBot="1">
      <c r="B464" s="215" t="s">
        <v>271</v>
      </c>
      <c r="C464" s="215" t="s">
        <v>221</v>
      </c>
      <c r="N464" s="251" t="s">
        <v>227</v>
      </c>
      <c r="O464" s="253" t="s">
        <v>221</v>
      </c>
      <c r="Q464" s="258" t="s">
        <v>240</v>
      </c>
      <c r="R464" s="259">
        <v>6</v>
      </c>
      <c r="S464" s="260"/>
      <c r="T464" s="261"/>
    </row>
    <row r="465" spans="1:20">
      <c r="A465" s="208" t="s">
        <v>12</v>
      </c>
      <c r="B465" s="207">
        <v>3</v>
      </c>
      <c r="C465" s="200">
        <v>5</v>
      </c>
      <c r="N465" s="256">
        <v>3</v>
      </c>
      <c r="O465" s="255">
        <v>5</v>
      </c>
      <c r="Q465" s="261"/>
      <c r="R465" s="262"/>
      <c r="S465" s="261"/>
      <c r="T465" s="261"/>
    </row>
    <row r="466" spans="1:20">
      <c r="A466" s="208" t="s">
        <v>11</v>
      </c>
      <c r="B466" s="207">
        <v>5</v>
      </c>
      <c r="C466" s="216">
        <v>1</v>
      </c>
      <c r="N466" s="256">
        <v>5</v>
      </c>
      <c r="O466" s="255">
        <v>1</v>
      </c>
      <c r="Q466" s="263" t="s">
        <v>241</v>
      </c>
      <c r="R466" s="264">
        <v>0.14285714285714282</v>
      </c>
      <c r="S466" s="261"/>
      <c r="T466" s="261"/>
    </row>
    <row r="467" spans="1:20">
      <c r="A467" s="208" t="s">
        <v>13</v>
      </c>
      <c r="B467" s="207">
        <v>4</v>
      </c>
      <c r="C467" s="216">
        <v>6</v>
      </c>
      <c r="N467" s="256">
        <v>4</v>
      </c>
      <c r="O467" s="255">
        <v>6</v>
      </c>
      <c r="Q467" s="258" t="s">
        <v>242</v>
      </c>
      <c r="R467" s="264">
        <v>-0.75639896951822561</v>
      </c>
      <c r="S467" s="265">
        <v>0.85526164250222414</v>
      </c>
      <c r="T467" s="260" t="s">
        <v>243</v>
      </c>
    </row>
    <row r="468" spans="1:20">
      <c r="A468" s="208" t="s">
        <v>15</v>
      </c>
      <c r="B468" s="207">
        <v>1</v>
      </c>
      <c r="C468" s="216">
        <v>2</v>
      </c>
      <c r="N468" s="256">
        <v>1</v>
      </c>
      <c r="O468" s="255">
        <v>2</v>
      </c>
      <c r="Q468" s="261"/>
      <c r="R468" s="262"/>
      <c r="S468" s="261"/>
      <c r="T468" s="261"/>
    </row>
    <row r="469" spans="1:20">
      <c r="A469" s="210" t="s">
        <v>16</v>
      </c>
      <c r="B469" s="207">
        <v>2</v>
      </c>
      <c r="C469" s="216">
        <v>3</v>
      </c>
      <c r="N469" s="256">
        <v>2</v>
      </c>
      <c r="O469" s="255">
        <v>3</v>
      </c>
      <c r="Q469" s="258" t="s">
        <v>244</v>
      </c>
      <c r="R469" s="264">
        <v>0.28867513459481281</v>
      </c>
      <c r="S469" s="261"/>
      <c r="T469" s="261"/>
    </row>
    <row r="470" spans="1:20">
      <c r="A470" s="208" t="s">
        <v>14</v>
      </c>
      <c r="B470" s="207">
        <v>6</v>
      </c>
      <c r="C470" s="216">
        <v>4</v>
      </c>
      <c r="N470" s="256">
        <v>6</v>
      </c>
      <c r="O470" s="255">
        <v>4</v>
      </c>
      <c r="Q470" s="263" t="s">
        <v>245</v>
      </c>
      <c r="R470" s="259">
        <v>4</v>
      </c>
      <c r="S470" s="261"/>
      <c r="T470" s="261"/>
    </row>
    <row r="471" spans="1:20">
      <c r="Q471" s="258" t="s">
        <v>246</v>
      </c>
      <c r="R471" s="266">
        <v>0.78717201166180772</v>
      </c>
      <c r="S471" s="260" t="s">
        <v>247</v>
      </c>
      <c r="T471" s="261"/>
    </row>
    <row r="481" spans="1:21" ht="15.75" thickBot="1">
      <c r="B481" s="215" t="s">
        <v>271</v>
      </c>
      <c r="C481" s="215" t="s">
        <v>258</v>
      </c>
      <c r="N481" s="251" t="s">
        <v>227</v>
      </c>
      <c r="O481" s="253" t="s">
        <v>258</v>
      </c>
      <c r="Q481" s="258" t="s">
        <v>240</v>
      </c>
      <c r="R481" s="259">
        <v>6</v>
      </c>
      <c r="S481" s="260"/>
      <c r="T481" s="261"/>
      <c r="U481" s="261"/>
    </row>
    <row r="482" spans="1:21">
      <c r="A482" s="208" t="s">
        <v>12</v>
      </c>
      <c r="B482" s="207">
        <v>3</v>
      </c>
      <c r="C482" s="200">
        <v>1</v>
      </c>
      <c r="N482" s="256">
        <v>3</v>
      </c>
      <c r="O482" s="255">
        <v>1</v>
      </c>
      <c r="Q482" s="261"/>
      <c r="R482" s="262"/>
      <c r="S482" s="261"/>
      <c r="T482" s="261"/>
      <c r="U482" s="261"/>
    </row>
    <row r="483" spans="1:21">
      <c r="A483" s="208" t="s">
        <v>11</v>
      </c>
      <c r="B483" s="207">
        <v>5</v>
      </c>
      <c r="C483" s="216">
        <v>2</v>
      </c>
      <c r="N483" s="256">
        <v>5</v>
      </c>
      <c r="O483" s="255">
        <v>2</v>
      </c>
      <c r="Q483" s="263" t="s">
        <v>241</v>
      </c>
      <c r="R483" s="264">
        <v>8.5714285714285687E-2</v>
      </c>
      <c r="S483" s="261"/>
      <c r="T483" s="261"/>
      <c r="U483" s="261"/>
    </row>
    <row r="484" spans="1:21">
      <c r="A484" s="208" t="s">
        <v>13</v>
      </c>
      <c r="B484" s="207">
        <v>4</v>
      </c>
      <c r="C484" s="216">
        <v>3</v>
      </c>
      <c r="N484" s="256">
        <v>4</v>
      </c>
      <c r="O484" s="255">
        <v>3</v>
      </c>
      <c r="Q484" s="258" t="s">
        <v>242</v>
      </c>
      <c r="R484" s="264">
        <v>-0.78011351962990272</v>
      </c>
      <c r="S484" s="265">
        <v>0.83891836038483625</v>
      </c>
      <c r="T484" s="260" t="s">
        <v>243</v>
      </c>
      <c r="U484" s="261"/>
    </row>
    <row r="485" spans="1:21">
      <c r="A485" s="208" t="s">
        <v>15</v>
      </c>
      <c r="B485" s="207">
        <v>1</v>
      </c>
      <c r="C485" s="216">
        <v>4</v>
      </c>
      <c r="N485" s="256">
        <v>1</v>
      </c>
      <c r="O485" s="255">
        <v>4</v>
      </c>
      <c r="Q485" s="261"/>
      <c r="R485" s="262"/>
      <c r="S485" s="261"/>
      <c r="T485" s="261"/>
      <c r="U485" s="261"/>
    </row>
    <row r="486" spans="1:21">
      <c r="A486" s="210" t="s">
        <v>16</v>
      </c>
      <c r="B486" s="207">
        <v>2</v>
      </c>
      <c r="C486" s="216">
        <v>5</v>
      </c>
      <c r="N486" s="256">
        <v>2</v>
      </c>
      <c r="O486" s="255">
        <v>5</v>
      </c>
      <c r="Q486" s="258" t="s">
        <v>244</v>
      </c>
      <c r="R486" s="264">
        <v>0.17206180040292127</v>
      </c>
      <c r="S486" s="261"/>
      <c r="T486" s="261"/>
      <c r="U486" s="261"/>
    </row>
    <row r="487" spans="1:21">
      <c r="A487" s="208" t="s">
        <v>14</v>
      </c>
      <c r="B487" s="207">
        <v>6</v>
      </c>
      <c r="C487" s="216">
        <v>6</v>
      </c>
      <c r="N487" s="256">
        <v>6</v>
      </c>
      <c r="O487" s="255">
        <v>6</v>
      </c>
      <c r="Q487" s="263" t="s">
        <v>245</v>
      </c>
      <c r="R487" s="259">
        <v>4</v>
      </c>
      <c r="S487" s="261"/>
      <c r="T487" s="261"/>
      <c r="U487" s="261"/>
    </row>
    <row r="488" spans="1:21">
      <c r="Q488" s="258" t="s">
        <v>246</v>
      </c>
      <c r="R488" s="266">
        <v>0.87174344023323624</v>
      </c>
      <c r="S488" s="260" t="s">
        <v>247</v>
      </c>
      <c r="T488" s="261"/>
      <c r="U488" s="261"/>
    </row>
    <row r="491" spans="1:21">
      <c r="C491" t="s">
        <v>6</v>
      </c>
    </row>
    <row r="497" spans="1:21" ht="15.75" thickBot="1">
      <c r="B497" s="215" t="s">
        <v>271</v>
      </c>
      <c r="C497" s="215" t="s">
        <v>259</v>
      </c>
      <c r="N497" s="251" t="s">
        <v>227</v>
      </c>
      <c r="O497" s="253" t="s">
        <v>259</v>
      </c>
      <c r="Q497" s="261"/>
      <c r="R497" s="261"/>
      <c r="S497" s="261"/>
      <c r="T497" s="261"/>
      <c r="U497" s="261"/>
    </row>
    <row r="498" spans="1:21">
      <c r="A498" s="208" t="s">
        <v>12</v>
      </c>
      <c r="B498" s="207">
        <v>3</v>
      </c>
      <c r="C498" s="200">
        <v>2</v>
      </c>
      <c r="N498" s="256">
        <v>3</v>
      </c>
      <c r="O498" s="255">
        <v>2</v>
      </c>
      <c r="Q498" s="258" t="s">
        <v>240</v>
      </c>
      <c r="R498" s="259">
        <v>6</v>
      </c>
      <c r="S498" s="260"/>
      <c r="T498" s="261"/>
      <c r="U498" s="261"/>
    </row>
    <row r="499" spans="1:21">
      <c r="A499" s="208" t="s">
        <v>11</v>
      </c>
      <c r="B499" s="207">
        <v>5</v>
      </c>
      <c r="C499" s="216">
        <v>1</v>
      </c>
      <c r="N499" s="256">
        <v>5</v>
      </c>
      <c r="O499" s="255">
        <v>1</v>
      </c>
      <c r="Q499" s="261"/>
      <c r="R499" s="262"/>
      <c r="S499" s="261"/>
      <c r="T499" s="261"/>
      <c r="U499" s="261"/>
    </row>
    <row r="500" spans="1:21">
      <c r="A500" s="208" t="s">
        <v>13</v>
      </c>
      <c r="B500" s="207">
        <v>4</v>
      </c>
      <c r="C500" s="216">
        <v>3</v>
      </c>
      <c r="N500" s="256">
        <v>4</v>
      </c>
      <c r="O500" s="255">
        <v>3</v>
      </c>
      <c r="Q500" s="263" t="s">
        <v>241</v>
      </c>
      <c r="R500" s="264">
        <v>-2.8571428571428598E-2</v>
      </c>
      <c r="S500" s="261"/>
      <c r="T500" s="261"/>
      <c r="U500" s="261"/>
    </row>
    <row r="501" spans="1:21">
      <c r="A501" s="208" t="s">
        <v>15</v>
      </c>
      <c r="B501" s="207">
        <v>1</v>
      </c>
      <c r="C501" s="216">
        <v>4</v>
      </c>
      <c r="N501" s="256">
        <v>1</v>
      </c>
      <c r="O501" s="255">
        <v>4</v>
      </c>
      <c r="Q501" s="258" t="s">
        <v>242</v>
      </c>
      <c r="R501" s="264">
        <v>-0.82109359308391283</v>
      </c>
      <c r="S501" s="265">
        <v>0.80157633664601735</v>
      </c>
      <c r="T501" s="260" t="s">
        <v>243</v>
      </c>
      <c r="U501" s="261"/>
    </row>
    <row r="502" spans="1:21">
      <c r="A502" s="210" t="s">
        <v>16</v>
      </c>
      <c r="B502" s="207">
        <v>2</v>
      </c>
      <c r="C502" s="216">
        <v>5</v>
      </c>
      <c r="N502" s="256">
        <v>2</v>
      </c>
      <c r="O502" s="255">
        <v>5</v>
      </c>
      <c r="Q502" s="261"/>
      <c r="R502" s="262"/>
      <c r="S502" s="261"/>
      <c r="T502" s="261"/>
      <c r="U502" s="261"/>
    </row>
    <row r="503" spans="1:21">
      <c r="A503" s="208" t="s">
        <v>14</v>
      </c>
      <c r="B503" s="207">
        <v>6</v>
      </c>
      <c r="C503" s="216">
        <v>6</v>
      </c>
      <c r="N503" s="256">
        <v>6</v>
      </c>
      <c r="O503" s="255">
        <v>6</v>
      </c>
      <c r="Q503" s="258" t="s">
        <v>244</v>
      </c>
      <c r="R503" s="264">
        <v>-5.7166195047503005E-2</v>
      </c>
      <c r="S503" s="261"/>
      <c r="T503" s="261"/>
      <c r="U503" s="261"/>
    </row>
    <row r="504" spans="1:21">
      <c r="I504" t="s">
        <v>6</v>
      </c>
      <c r="Q504" s="263" t="s">
        <v>245</v>
      </c>
      <c r="R504" s="259">
        <v>4</v>
      </c>
      <c r="S504" s="261"/>
      <c r="T504" s="261"/>
      <c r="U504" s="261"/>
    </row>
    <row r="505" spans="1:21">
      <c r="Q505" s="258" t="s">
        <v>246</v>
      </c>
      <c r="R505" s="266">
        <v>0.95715451895043724</v>
      </c>
      <c r="S505" s="260" t="s">
        <v>247</v>
      </c>
      <c r="T505" s="261"/>
      <c r="U505" s="261"/>
    </row>
    <row r="514" spans="1:21">
      <c r="Q514" s="258" t="s">
        <v>240</v>
      </c>
      <c r="R514" s="259">
        <v>6</v>
      </c>
      <c r="S514" s="260"/>
      <c r="T514" s="261"/>
      <c r="U514" s="261"/>
    </row>
    <row r="515" spans="1:21">
      <c r="Q515" s="261"/>
      <c r="R515" s="262"/>
      <c r="S515" s="261"/>
      <c r="T515" s="261"/>
      <c r="U515" s="261"/>
    </row>
    <row r="516" spans="1:21" ht="15.75" thickBot="1">
      <c r="B516" s="215" t="s">
        <v>271</v>
      </c>
      <c r="C516" s="215" t="s">
        <v>261</v>
      </c>
      <c r="N516" s="251" t="s">
        <v>227</v>
      </c>
      <c r="O516" s="253" t="s">
        <v>261</v>
      </c>
      <c r="Q516" s="263" t="s">
        <v>241</v>
      </c>
      <c r="R516" s="264">
        <v>0.2</v>
      </c>
      <c r="S516" s="261"/>
      <c r="T516" s="261"/>
      <c r="U516" s="261"/>
    </row>
    <row r="517" spans="1:21">
      <c r="A517" s="208" t="s">
        <v>12</v>
      </c>
      <c r="B517" s="207">
        <v>3</v>
      </c>
      <c r="C517" s="200">
        <v>2</v>
      </c>
      <c r="N517" s="256">
        <v>3</v>
      </c>
      <c r="O517" s="255">
        <v>2</v>
      </c>
      <c r="Q517" s="258" t="s">
        <v>242</v>
      </c>
      <c r="R517" s="264">
        <v>-0.73005871417035839</v>
      </c>
      <c r="S517" s="265">
        <v>0.87030076812473556</v>
      </c>
      <c r="T517" s="260" t="s">
        <v>243</v>
      </c>
      <c r="U517" s="261"/>
    </row>
    <row r="518" spans="1:21">
      <c r="A518" s="208" t="s">
        <v>11</v>
      </c>
      <c r="B518" s="207">
        <v>5</v>
      </c>
      <c r="C518" s="216">
        <v>6</v>
      </c>
      <c r="N518" s="256">
        <v>5</v>
      </c>
      <c r="O518" s="255">
        <v>6</v>
      </c>
      <c r="Q518" s="261"/>
      <c r="R518" s="262"/>
      <c r="S518" s="261"/>
      <c r="T518" s="261"/>
      <c r="U518" s="261"/>
    </row>
    <row r="519" spans="1:21">
      <c r="A519" s="208" t="s">
        <v>13</v>
      </c>
      <c r="B519" s="207">
        <v>4</v>
      </c>
      <c r="C519" s="216">
        <v>1</v>
      </c>
      <c r="N519" s="256">
        <v>4</v>
      </c>
      <c r="O519" s="255">
        <v>1</v>
      </c>
      <c r="Q519" s="258" t="s">
        <v>244</v>
      </c>
      <c r="R519" s="264">
        <v>0.40824829046386302</v>
      </c>
      <c r="S519" s="261"/>
      <c r="T519" s="261"/>
      <c r="U519" s="261"/>
    </row>
    <row r="520" spans="1:21">
      <c r="A520" s="208" t="s">
        <v>15</v>
      </c>
      <c r="B520" s="207">
        <v>1</v>
      </c>
      <c r="C520" s="216">
        <v>3</v>
      </c>
      <c r="N520" s="256">
        <v>1</v>
      </c>
      <c r="O520" s="255">
        <v>3</v>
      </c>
      <c r="Q520" s="263" t="s">
        <v>245</v>
      </c>
      <c r="R520" s="259">
        <v>4</v>
      </c>
      <c r="S520" s="261"/>
      <c r="T520" s="261"/>
      <c r="U520" s="261"/>
    </row>
    <row r="521" spans="1:21">
      <c r="A521" s="210" t="s">
        <v>16</v>
      </c>
      <c r="B521" s="207">
        <v>2</v>
      </c>
      <c r="C521" s="216">
        <v>5</v>
      </c>
      <c r="N521" s="256">
        <v>2</v>
      </c>
      <c r="O521" s="255">
        <v>5</v>
      </c>
      <c r="Q521" s="258" t="s">
        <v>246</v>
      </c>
      <c r="R521" s="266">
        <v>0.70400000000000018</v>
      </c>
      <c r="S521" s="260" t="s">
        <v>247</v>
      </c>
      <c r="T521" s="261"/>
      <c r="U521" s="261"/>
    </row>
    <row r="522" spans="1:21">
      <c r="A522" s="208" t="s">
        <v>14</v>
      </c>
      <c r="B522" s="207">
        <v>6</v>
      </c>
      <c r="C522" s="216">
        <v>4</v>
      </c>
      <c r="N522" s="256">
        <v>6</v>
      </c>
      <c r="O522" s="255">
        <v>4</v>
      </c>
    </row>
    <row r="526" spans="1:21">
      <c r="D526" t="s">
        <v>6</v>
      </c>
    </row>
    <row r="528" spans="1:21" ht="15.75" thickBot="1">
      <c r="A528" s="216"/>
      <c r="B528" s="215" t="s">
        <v>271</v>
      </c>
      <c r="C528" s="215" t="s">
        <v>178</v>
      </c>
      <c r="M528" s="216"/>
      <c r="N528" s="253" t="s">
        <v>227</v>
      </c>
      <c r="O528" s="253" t="s">
        <v>178</v>
      </c>
      <c r="Q528" s="258" t="s">
        <v>240</v>
      </c>
      <c r="R528" s="259">
        <v>6</v>
      </c>
      <c r="S528" s="260"/>
      <c r="T528" s="261"/>
      <c r="U528" s="261"/>
    </row>
    <row r="529" spans="1:21">
      <c r="A529" s="215" t="s">
        <v>12</v>
      </c>
      <c r="B529" s="216">
        <v>3</v>
      </c>
      <c r="C529" s="216">
        <v>1</v>
      </c>
      <c r="M529" s="216"/>
      <c r="N529" s="255">
        <v>3</v>
      </c>
      <c r="O529" s="255">
        <v>1</v>
      </c>
      <c r="Q529" s="261"/>
      <c r="R529" s="262"/>
      <c r="S529" s="261"/>
      <c r="T529" s="261"/>
      <c r="U529" s="261"/>
    </row>
    <row r="530" spans="1:21">
      <c r="A530" s="215" t="s">
        <v>11</v>
      </c>
      <c r="B530" s="216">
        <v>5</v>
      </c>
      <c r="C530" s="216">
        <v>2</v>
      </c>
      <c r="M530" s="216"/>
      <c r="N530" s="255">
        <v>5</v>
      </c>
      <c r="O530" s="255">
        <v>2</v>
      </c>
      <c r="Q530" s="263" t="s">
        <v>241</v>
      </c>
      <c r="R530" s="264">
        <v>0.25714285714285712</v>
      </c>
      <c r="S530" s="261"/>
      <c r="T530" s="261"/>
      <c r="U530" s="261"/>
    </row>
    <row r="531" spans="1:21">
      <c r="A531" s="215" t="s">
        <v>13</v>
      </c>
      <c r="B531" s="216">
        <v>4</v>
      </c>
      <c r="C531" s="216">
        <v>4</v>
      </c>
      <c r="M531" s="216"/>
      <c r="N531" s="255">
        <v>4</v>
      </c>
      <c r="O531" s="255">
        <v>4</v>
      </c>
      <c r="Q531" s="258" t="s">
        <v>242</v>
      </c>
      <c r="R531" s="264">
        <v>-0.70063111482057872</v>
      </c>
      <c r="S531" s="265">
        <v>0.8841858509416316</v>
      </c>
      <c r="T531" s="260" t="s">
        <v>243</v>
      </c>
      <c r="U531" s="261"/>
    </row>
    <row r="532" spans="1:21">
      <c r="A532" s="215" t="s">
        <v>15</v>
      </c>
      <c r="B532" s="216">
        <v>1</v>
      </c>
      <c r="C532" s="216">
        <v>3</v>
      </c>
      <c r="M532" s="216"/>
      <c r="N532" s="255">
        <v>1</v>
      </c>
      <c r="O532" s="255">
        <v>3</v>
      </c>
      <c r="Q532" s="261"/>
      <c r="R532" s="262"/>
      <c r="S532" s="261"/>
      <c r="T532" s="261"/>
      <c r="U532" s="261"/>
    </row>
    <row r="533" spans="1:21">
      <c r="A533" s="210" t="s">
        <v>16</v>
      </c>
      <c r="B533" s="216">
        <v>2</v>
      </c>
      <c r="C533" s="216">
        <v>5</v>
      </c>
      <c r="M533" s="216"/>
      <c r="N533" s="255">
        <v>2</v>
      </c>
      <c r="O533" s="255">
        <v>5</v>
      </c>
      <c r="Q533" s="258" t="s">
        <v>244</v>
      </c>
      <c r="R533" s="264">
        <v>0.53218115639017427</v>
      </c>
      <c r="S533" s="261"/>
      <c r="T533" s="261"/>
      <c r="U533" s="261"/>
    </row>
    <row r="534" spans="1:21">
      <c r="A534" s="215" t="s">
        <v>14</v>
      </c>
      <c r="B534" s="216">
        <v>6</v>
      </c>
      <c r="C534" s="216">
        <v>6</v>
      </c>
      <c r="M534" s="216"/>
      <c r="N534" s="255">
        <v>6</v>
      </c>
      <c r="O534" s="255">
        <v>6</v>
      </c>
      <c r="Q534" s="263" t="s">
        <v>245</v>
      </c>
      <c r="R534" s="259">
        <v>4</v>
      </c>
      <c r="S534" s="261"/>
      <c r="T534" s="261"/>
      <c r="U534" s="261"/>
    </row>
    <row r="535" spans="1:21">
      <c r="A535" s="216"/>
      <c r="B535" s="216"/>
      <c r="C535" s="216"/>
      <c r="M535" s="216"/>
      <c r="N535" s="216"/>
      <c r="O535" s="216"/>
      <c r="Q535" s="258" t="s">
        <v>246</v>
      </c>
      <c r="R535" s="266">
        <v>0.622787172011662</v>
      </c>
      <c r="S535" s="260" t="s">
        <v>247</v>
      </c>
      <c r="T535" s="261"/>
      <c r="U535" s="261"/>
    </row>
    <row r="536" spans="1:21">
      <c r="A536" s="216"/>
      <c r="B536" s="216"/>
      <c r="C536" s="216"/>
      <c r="M536" s="216"/>
      <c r="N536" s="216"/>
      <c r="O536" s="216"/>
    </row>
    <row r="537" spans="1:21">
      <c r="A537" s="216"/>
      <c r="B537" s="216"/>
      <c r="C537" s="216"/>
      <c r="M537" s="216"/>
      <c r="N537" s="216"/>
      <c r="O537" s="216"/>
    </row>
    <row r="538" spans="1:21">
      <c r="A538" s="216"/>
      <c r="B538" s="216"/>
      <c r="C538" s="216"/>
      <c r="M538" s="216"/>
      <c r="N538" s="216"/>
      <c r="O538" s="216"/>
    </row>
    <row r="539" spans="1:21">
      <c r="A539" s="216"/>
      <c r="B539" s="216"/>
      <c r="C539" s="216"/>
      <c r="M539" s="216"/>
      <c r="N539" s="216"/>
      <c r="O539" s="216"/>
    </row>
    <row r="540" spans="1:21">
      <c r="A540" s="216"/>
      <c r="B540" s="216"/>
      <c r="C540" s="216"/>
      <c r="M540" s="216"/>
      <c r="N540" s="216"/>
      <c r="O540" s="216"/>
    </row>
    <row r="541" spans="1:21">
      <c r="A541" s="216"/>
      <c r="B541" s="216"/>
      <c r="C541" s="216"/>
      <c r="M541" s="216"/>
      <c r="N541" s="216"/>
      <c r="O541" s="216"/>
    </row>
    <row r="542" spans="1:21">
      <c r="A542" s="216"/>
      <c r="B542" s="216"/>
      <c r="C542" s="216"/>
      <c r="M542" s="216"/>
      <c r="N542" s="216"/>
      <c r="O542" s="216"/>
    </row>
    <row r="543" spans="1:21">
      <c r="A543" s="216"/>
      <c r="B543" s="216"/>
      <c r="C543" s="216"/>
      <c r="M543" s="216"/>
      <c r="N543" s="216"/>
      <c r="O543" s="216"/>
    </row>
    <row r="544" spans="1:21">
      <c r="A544" s="216"/>
      <c r="B544" s="216"/>
      <c r="C544" s="216"/>
      <c r="M544" s="216"/>
      <c r="N544" s="216"/>
      <c r="O544" s="216"/>
    </row>
    <row r="545" spans="1:21" ht="15.75" thickBot="1">
      <c r="A545" s="216"/>
      <c r="B545" s="215" t="s">
        <v>271</v>
      </c>
      <c r="C545" s="215" t="s">
        <v>234</v>
      </c>
      <c r="M545" s="216"/>
      <c r="N545" s="253" t="s">
        <v>227</v>
      </c>
      <c r="O545" s="253" t="s">
        <v>234</v>
      </c>
      <c r="Q545" s="263" t="s">
        <v>241</v>
      </c>
      <c r="R545" s="264">
        <v>0.42857142857142855</v>
      </c>
      <c r="S545" s="261"/>
      <c r="T545" s="261"/>
    </row>
    <row r="546" spans="1:21">
      <c r="A546" s="215" t="s">
        <v>12</v>
      </c>
      <c r="B546" s="216">
        <v>3</v>
      </c>
      <c r="C546" s="216">
        <v>6</v>
      </c>
      <c r="M546" s="216"/>
      <c r="N546" s="255">
        <v>3</v>
      </c>
      <c r="O546" s="255">
        <v>6</v>
      </c>
      <c r="Q546" s="258" t="s">
        <v>242</v>
      </c>
      <c r="R546" s="264">
        <v>-0.58723832901918183</v>
      </c>
      <c r="S546" s="265">
        <v>0.92010807665670891</v>
      </c>
      <c r="T546" s="260" t="s">
        <v>243</v>
      </c>
    </row>
    <row r="547" spans="1:21">
      <c r="A547" s="215" t="s">
        <v>11</v>
      </c>
      <c r="B547" s="216">
        <v>5</v>
      </c>
      <c r="C547" s="216">
        <v>4</v>
      </c>
      <c r="M547" s="216"/>
      <c r="N547" s="255">
        <v>5</v>
      </c>
      <c r="O547" s="255">
        <v>4</v>
      </c>
      <c r="Q547" s="261"/>
      <c r="R547" s="262"/>
      <c r="S547" s="261"/>
      <c r="T547" s="261"/>
    </row>
    <row r="548" spans="1:21">
      <c r="A548" s="215" t="s">
        <v>13</v>
      </c>
      <c r="B548" s="216">
        <v>4</v>
      </c>
      <c r="C548" s="216">
        <v>5</v>
      </c>
      <c r="M548" s="216"/>
      <c r="N548" s="255">
        <v>4</v>
      </c>
      <c r="O548" s="255">
        <v>5</v>
      </c>
      <c r="Q548" s="258" t="s">
        <v>244</v>
      </c>
      <c r="R548" s="264">
        <v>0.94868329805051377</v>
      </c>
      <c r="S548" s="261"/>
      <c r="T548" s="261"/>
    </row>
    <row r="549" spans="1:21">
      <c r="A549" s="215" t="s">
        <v>15</v>
      </c>
      <c r="B549" s="216">
        <v>1</v>
      </c>
      <c r="C549" s="216">
        <v>1</v>
      </c>
      <c r="M549" s="216"/>
      <c r="N549" s="255">
        <v>1</v>
      </c>
      <c r="O549" s="255">
        <v>1</v>
      </c>
      <c r="Q549" s="263" t="s">
        <v>245</v>
      </c>
      <c r="R549" s="259">
        <v>4</v>
      </c>
      <c r="S549" s="261"/>
      <c r="T549" s="261"/>
    </row>
    <row r="550" spans="1:21">
      <c r="A550" s="210" t="s">
        <v>16</v>
      </c>
      <c r="B550" s="216">
        <v>2</v>
      </c>
      <c r="C550" s="216">
        <v>2</v>
      </c>
      <c r="M550" s="216"/>
      <c r="N550" s="255">
        <v>2</v>
      </c>
      <c r="O550" s="255">
        <v>2</v>
      </c>
      <c r="Q550" s="258" t="s">
        <v>246</v>
      </c>
      <c r="R550" s="266">
        <v>0.39650145772594736</v>
      </c>
      <c r="S550" s="260" t="s">
        <v>247</v>
      </c>
      <c r="T550" s="261"/>
    </row>
    <row r="551" spans="1:21">
      <c r="A551" s="215" t="s">
        <v>14</v>
      </c>
      <c r="B551" s="216">
        <v>6</v>
      </c>
      <c r="C551" s="216">
        <v>3</v>
      </c>
      <c r="M551" s="216"/>
      <c r="N551" s="255">
        <v>6</v>
      </c>
      <c r="O551" s="255">
        <v>3</v>
      </c>
    </row>
    <row r="556" spans="1:21">
      <c r="N556" s="216"/>
      <c r="O556" s="216"/>
      <c r="P556" s="216"/>
    </row>
    <row r="557" spans="1:21">
      <c r="A557" s="216"/>
      <c r="B557" s="216"/>
      <c r="C557" s="216"/>
      <c r="D557" s="216"/>
      <c r="N557" s="216"/>
      <c r="O557" s="216"/>
      <c r="P557" s="216"/>
    </row>
    <row r="558" spans="1:21">
      <c r="A558" s="216"/>
      <c r="B558" s="216"/>
      <c r="C558" s="216"/>
      <c r="D558" s="216"/>
      <c r="N558" s="216"/>
      <c r="O558" s="216"/>
      <c r="P558" s="216"/>
    </row>
    <row r="559" spans="1:21">
      <c r="A559" s="216"/>
      <c r="B559" s="216"/>
      <c r="C559" s="216"/>
      <c r="D559" s="216"/>
      <c r="N559" s="216"/>
      <c r="O559" s="216"/>
      <c r="P559" s="216"/>
    </row>
    <row r="560" spans="1:21" ht="15.75" thickBot="1">
      <c r="A560" s="216"/>
      <c r="B560" s="215" t="s">
        <v>271</v>
      </c>
      <c r="C560" s="215" t="s">
        <v>235</v>
      </c>
      <c r="D560" s="216"/>
      <c r="N560" s="253" t="s">
        <v>227</v>
      </c>
      <c r="O560" s="253" t="s">
        <v>235</v>
      </c>
      <c r="P560" s="216"/>
      <c r="Q560" s="258" t="s">
        <v>240</v>
      </c>
      <c r="R560" s="259">
        <v>6</v>
      </c>
      <c r="S560" s="260"/>
      <c r="T560" s="261"/>
      <c r="U560" s="261"/>
    </row>
    <row r="561" spans="1:26">
      <c r="A561" s="215" t="s">
        <v>12</v>
      </c>
      <c r="B561" s="216">
        <v>3</v>
      </c>
      <c r="C561" s="216">
        <v>5</v>
      </c>
      <c r="D561" s="216"/>
      <c r="N561" s="216">
        <v>3</v>
      </c>
      <c r="O561" s="255">
        <v>5</v>
      </c>
      <c r="P561" s="216"/>
      <c r="Q561" s="261"/>
      <c r="R561" s="262"/>
      <c r="S561" s="261"/>
      <c r="T561" s="261"/>
      <c r="U561" s="261"/>
    </row>
    <row r="562" spans="1:26">
      <c r="A562" s="215" t="s">
        <v>11</v>
      </c>
      <c r="B562" s="216">
        <v>5</v>
      </c>
      <c r="C562" s="216">
        <v>4</v>
      </c>
      <c r="D562" s="216"/>
      <c r="N562" s="216">
        <v>5</v>
      </c>
      <c r="O562" s="255">
        <v>4</v>
      </c>
      <c r="P562" s="216"/>
      <c r="Q562" s="263" t="s">
        <v>241</v>
      </c>
      <c r="R562" s="264">
        <v>0.48571428571428571</v>
      </c>
      <c r="S562" s="261"/>
      <c r="T562" s="261"/>
      <c r="U562" s="261"/>
    </row>
    <row r="563" spans="1:26">
      <c r="A563" s="215" t="s">
        <v>13</v>
      </c>
      <c r="B563" s="216">
        <v>4</v>
      </c>
      <c r="C563" s="216">
        <v>6</v>
      </c>
      <c r="D563" s="216"/>
      <c r="E563" t="s">
        <v>6</v>
      </c>
      <c r="N563" s="216">
        <v>4</v>
      </c>
      <c r="O563" s="255">
        <v>6</v>
      </c>
      <c r="P563" s="216"/>
      <c r="Q563" s="258" t="s">
        <v>242</v>
      </c>
      <c r="R563" s="264">
        <v>-0.5378671264199274</v>
      </c>
      <c r="S563" s="265">
        <v>0.93048897415640697</v>
      </c>
      <c r="T563" s="260" t="s">
        <v>243</v>
      </c>
      <c r="U563" s="261"/>
    </row>
    <row r="564" spans="1:26">
      <c r="A564" s="215" t="s">
        <v>15</v>
      </c>
      <c r="B564" s="216">
        <v>1</v>
      </c>
      <c r="C564" s="216">
        <v>1</v>
      </c>
      <c r="D564" s="216"/>
      <c r="N564" s="216">
        <v>1</v>
      </c>
      <c r="O564" s="255">
        <v>1</v>
      </c>
      <c r="P564" s="216"/>
      <c r="Q564" s="261"/>
      <c r="R564" s="262"/>
      <c r="S564" s="261"/>
      <c r="T564" s="261"/>
      <c r="U564" s="261"/>
    </row>
    <row r="565" spans="1:26">
      <c r="A565" s="210" t="s">
        <v>16</v>
      </c>
      <c r="B565" s="216">
        <v>2</v>
      </c>
      <c r="C565" s="216">
        <v>2</v>
      </c>
      <c r="D565" s="216"/>
      <c r="N565" s="216">
        <v>2</v>
      </c>
      <c r="O565" s="255">
        <v>2</v>
      </c>
      <c r="P565" s="216"/>
      <c r="Q565" s="258" t="s">
        <v>244</v>
      </c>
      <c r="R565" s="264">
        <v>1.1113247657830427</v>
      </c>
      <c r="S565" s="261"/>
      <c r="T565" s="261"/>
      <c r="U565" s="261"/>
    </row>
    <row r="566" spans="1:26">
      <c r="A566" s="215" t="s">
        <v>14</v>
      </c>
      <c r="B566" s="216">
        <v>6</v>
      </c>
      <c r="C566" s="216">
        <v>3</v>
      </c>
      <c r="D566" s="216"/>
      <c r="N566" s="216">
        <v>6</v>
      </c>
      <c r="O566" s="255">
        <v>3</v>
      </c>
      <c r="P566" s="216"/>
      <c r="Q566" s="263" t="s">
        <v>245</v>
      </c>
      <c r="R566" s="259">
        <v>4</v>
      </c>
      <c r="S566" s="261"/>
      <c r="T566" s="261"/>
      <c r="U566" s="261"/>
    </row>
    <row r="567" spans="1:26">
      <c r="N567" s="216"/>
      <c r="O567" s="216"/>
      <c r="P567" s="216"/>
      <c r="Q567" s="258" t="s">
        <v>246</v>
      </c>
      <c r="R567" s="266">
        <v>0.32872303206997078</v>
      </c>
      <c r="S567" s="260" t="s">
        <v>247</v>
      </c>
      <c r="T567" s="261"/>
      <c r="U567" s="261"/>
    </row>
    <row r="568" spans="1:26">
      <c r="N568" s="216"/>
      <c r="O568" s="216"/>
      <c r="P568" s="216"/>
    </row>
    <row r="569" spans="1:26">
      <c r="N569" s="216"/>
      <c r="O569" s="216"/>
      <c r="P569" s="216"/>
      <c r="X569" s="275"/>
      <c r="Y569" s="275"/>
      <c r="Z569" s="275"/>
    </row>
    <row r="573" spans="1:26">
      <c r="A573" s="216"/>
      <c r="B573" s="216"/>
      <c r="C573" s="216"/>
      <c r="D573" s="216"/>
      <c r="N573" s="216"/>
      <c r="O573" s="216"/>
      <c r="P573" s="216"/>
    </row>
    <row r="574" spans="1:26">
      <c r="A574" s="216"/>
      <c r="B574" s="216"/>
      <c r="C574" s="216" t="s">
        <v>6</v>
      </c>
      <c r="D574" s="216"/>
      <c r="N574" s="216"/>
      <c r="O574" s="216"/>
      <c r="P574" s="216"/>
    </row>
    <row r="575" spans="1:26">
      <c r="A575" s="216"/>
      <c r="B575" s="312"/>
      <c r="C575" s="312"/>
      <c r="D575" s="312"/>
      <c r="N575" s="216"/>
      <c r="O575" s="216"/>
      <c r="P575" s="216"/>
    </row>
    <row r="576" spans="1:26">
      <c r="A576" s="216"/>
      <c r="B576" s="312"/>
      <c r="C576" s="312"/>
      <c r="D576" s="312"/>
      <c r="N576" s="216"/>
      <c r="O576" s="216"/>
      <c r="P576" s="216"/>
    </row>
    <row r="577" spans="1:23" ht="15.75" thickBot="1">
      <c r="A577" s="216"/>
      <c r="B577" s="215" t="s">
        <v>271</v>
      </c>
      <c r="C577" s="314" t="s">
        <v>257</v>
      </c>
      <c r="D577" s="312"/>
      <c r="N577" s="313" t="s">
        <v>227</v>
      </c>
      <c r="O577" s="253" t="s">
        <v>257</v>
      </c>
      <c r="P577" s="216"/>
      <c r="Q577" s="258" t="s">
        <v>240</v>
      </c>
      <c r="R577" s="259">
        <v>6</v>
      </c>
      <c r="S577" s="260"/>
      <c r="T577" s="261"/>
      <c r="U577" s="261"/>
    </row>
    <row r="578" spans="1:23">
      <c r="A578" s="215" t="s">
        <v>12</v>
      </c>
      <c r="B578" s="216">
        <v>3</v>
      </c>
      <c r="C578" s="312">
        <v>1</v>
      </c>
      <c r="D578" s="312"/>
      <c r="N578" s="216">
        <v>3</v>
      </c>
      <c r="O578" s="255">
        <v>1</v>
      </c>
      <c r="P578" s="216"/>
      <c r="Q578" s="261"/>
      <c r="R578" s="262"/>
      <c r="S578" s="261"/>
      <c r="T578" s="261"/>
      <c r="U578" s="261"/>
    </row>
    <row r="579" spans="1:23">
      <c r="A579" s="215" t="s">
        <v>11</v>
      </c>
      <c r="B579" s="216">
        <v>5</v>
      </c>
      <c r="C579" s="312">
        <v>4</v>
      </c>
      <c r="D579" s="312"/>
      <c r="N579" s="216">
        <v>5</v>
      </c>
      <c r="O579" s="255">
        <v>4</v>
      </c>
      <c r="P579" s="216"/>
      <c r="Q579" s="263" t="s">
        <v>241</v>
      </c>
      <c r="R579" s="264">
        <v>0.31428571428571422</v>
      </c>
      <c r="S579" s="261"/>
      <c r="T579" s="261"/>
      <c r="U579" s="261"/>
    </row>
    <row r="580" spans="1:23">
      <c r="A580" s="215" t="s">
        <v>13</v>
      </c>
      <c r="B580" s="216">
        <v>4</v>
      </c>
      <c r="C580" s="312">
        <v>3</v>
      </c>
      <c r="D580" s="312"/>
      <c r="N580" s="216">
        <v>4</v>
      </c>
      <c r="O580" s="255">
        <v>3</v>
      </c>
      <c r="P580" s="216"/>
      <c r="Q580" s="258" t="s">
        <v>242</v>
      </c>
      <c r="R580" s="264">
        <v>-0.66753957834397104</v>
      </c>
      <c r="S580" s="265">
        <v>0.89704481765548183</v>
      </c>
      <c r="T580" s="260" t="s">
        <v>243</v>
      </c>
      <c r="U580" s="261"/>
      <c r="W580" s="275"/>
    </row>
    <row r="581" spans="1:23">
      <c r="A581" s="215" t="s">
        <v>15</v>
      </c>
      <c r="B581" s="216">
        <v>1</v>
      </c>
      <c r="C581" s="312">
        <v>2</v>
      </c>
      <c r="D581" s="312"/>
      <c r="N581" s="216">
        <v>1</v>
      </c>
      <c r="O581" s="255">
        <v>2</v>
      </c>
      <c r="P581" s="216"/>
      <c r="Q581" s="261"/>
      <c r="R581" s="262"/>
      <c r="S581" s="261"/>
      <c r="T581" s="261"/>
      <c r="U581" s="261"/>
    </row>
    <row r="582" spans="1:23">
      <c r="A582" s="210" t="s">
        <v>16</v>
      </c>
      <c r="B582" s="216">
        <v>2</v>
      </c>
      <c r="C582" s="312">
        <v>6</v>
      </c>
      <c r="D582" s="312"/>
      <c r="N582" s="216">
        <v>2</v>
      </c>
      <c r="O582" s="255">
        <v>6</v>
      </c>
      <c r="P582" s="216"/>
      <c r="Q582" s="258" t="s">
        <v>244</v>
      </c>
      <c r="R582" s="264">
        <v>0.6621221919717305</v>
      </c>
      <c r="S582" s="261"/>
      <c r="T582" s="261"/>
      <c r="U582" s="261"/>
    </row>
    <row r="583" spans="1:23">
      <c r="A583" s="215" t="s">
        <v>14</v>
      </c>
      <c r="B583" s="216">
        <v>6</v>
      </c>
      <c r="C583" s="312">
        <v>5</v>
      </c>
      <c r="D583" s="312"/>
      <c r="N583" s="216">
        <v>6</v>
      </c>
      <c r="O583" s="255">
        <v>5</v>
      </c>
      <c r="P583" s="216"/>
      <c r="Q583" s="263" t="s">
        <v>245</v>
      </c>
      <c r="R583" s="259">
        <v>4</v>
      </c>
      <c r="S583" s="261"/>
      <c r="T583" s="261"/>
      <c r="U583" s="261"/>
      <c r="V583" s="275"/>
    </row>
    <row r="584" spans="1:23">
      <c r="A584" s="216"/>
      <c r="B584" s="312"/>
      <c r="C584" s="312"/>
      <c r="D584" s="312"/>
      <c r="N584" s="216"/>
      <c r="O584" s="216"/>
      <c r="P584" s="216"/>
      <c r="Q584" s="258" t="s">
        <v>246</v>
      </c>
      <c r="R584" s="266">
        <v>0.54409329446064159</v>
      </c>
      <c r="S584" s="260" t="s">
        <v>247</v>
      </c>
      <c r="T584" s="261"/>
      <c r="U584" s="261"/>
    </row>
    <row r="585" spans="1:23">
      <c r="A585" s="216"/>
      <c r="B585" s="216"/>
      <c r="C585" s="216"/>
      <c r="D585" s="216"/>
      <c r="Q585" s="261"/>
      <c r="R585" s="261"/>
      <c r="S585" s="261"/>
      <c r="T585" s="261"/>
      <c r="U585" s="261"/>
    </row>
    <row r="586" spans="1:23">
      <c r="A586" s="216"/>
      <c r="B586" s="216"/>
      <c r="C586" s="216"/>
      <c r="D586" s="216"/>
    </row>
    <row r="592" spans="1:23">
      <c r="A592" s="275"/>
      <c r="B592" s="275"/>
      <c r="C592" s="275"/>
      <c r="D592" s="275"/>
      <c r="E592" s="275"/>
      <c r="F592" s="275"/>
      <c r="G592" s="275"/>
      <c r="H592" s="275"/>
      <c r="I592" s="275"/>
      <c r="J592" s="275"/>
      <c r="K592" s="275"/>
      <c r="L592" s="275"/>
      <c r="M592" s="275"/>
      <c r="N592" s="275"/>
      <c r="O592" s="275"/>
      <c r="P592" s="275"/>
      <c r="Q592" s="275"/>
      <c r="R592" s="275"/>
      <c r="S592" s="275"/>
      <c r="T592" s="275"/>
      <c r="U592" s="275"/>
    </row>
    <row r="594" spans="1:21" ht="15.75" thickBot="1">
      <c r="B594" s="208" t="s">
        <v>226</v>
      </c>
      <c r="C594" s="215" t="s">
        <v>210</v>
      </c>
      <c r="N594" s="251" t="s">
        <v>226</v>
      </c>
      <c r="O594" s="253" t="s">
        <v>210</v>
      </c>
      <c r="Q594" s="258" t="s">
        <v>240</v>
      </c>
      <c r="R594" s="259">
        <v>6</v>
      </c>
      <c r="S594" s="260"/>
      <c r="T594" s="261"/>
      <c r="U594" s="261"/>
    </row>
    <row r="595" spans="1:21">
      <c r="A595" s="208" t="s">
        <v>12</v>
      </c>
      <c r="B595" s="207">
        <v>3</v>
      </c>
      <c r="C595" s="212">
        <v>3</v>
      </c>
      <c r="N595" s="256">
        <v>3</v>
      </c>
      <c r="O595" s="257">
        <v>3</v>
      </c>
      <c r="Q595" s="261"/>
      <c r="R595" s="262"/>
      <c r="S595" s="261"/>
      <c r="T595" s="261"/>
      <c r="U595" s="261"/>
    </row>
    <row r="596" spans="1:21">
      <c r="A596" s="208" t="s">
        <v>11</v>
      </c>
      <c r="B596" s="207">
        <v>4</v>
      </c>
      <c r="C596" s="212">
        <v>5</v>
      </c>
      <c r="N596" s="256">
        <v>4</v>
      </c>
      <c r="O596" s="257">
        <v>5</v>
      </c>
      <c r="Q596" s="277" t="s">
        <v>241</v>
      </c>
      <c r="R596" s="278">
        <v>0.82857142857142863</v>
      </c>
      <c r="S596" s="261"/>
      <c r="T596" s="261"/>
      <c r="U596" s="261"/>
    </row>
    <row r="597" spans="1:21">
      <c r="A597" s="208" t="s">
        <v>13</v>
      </c>
      <c r="B597" s="207">
        <v>6</v>
      </c>
      <c r="C597" s="212">
        <v>4</v>
      </c>
      <c r="N597" s="256">
        <v>6</v>
      </c>
      <c r="O597" s="257">
        <v>4</v>
      </c>
      <c r="Q597" s="258" t="s">
        <v>242</v>
      </c>
      <c r="R597" s="264">
        <v>5.1929423445347012E-2</v>
      </c>
      <c r="S597" s="265">
        <v>0.98068459533667673</v>
      </c>
      <c r="T597" s="260" t="s">
        <v>243</v>
      </c>
      <c r="U597" s="261"/>
    </row>
    <row r="598" spans="1:21">
      <c r="A598" s="208" t="s">
        <v>15</v>
      </c>
      <c r="B598" s="220">
        <v>1</v>
      </c>
      <c r="C598" s="212">
        <v>1</v>
      </c>
      <c r="N598" s="281">
        <v>1</v>
      </c>
      <c r="O598" s="257">
        <v>1</v>
      </c>
      <c r="Q598" s="261"/>
      <c r="R598" s="262"/>
      <c r="S598" s="261"/>
      <c r="T598" s="261"/>
      <c r="U598" s="261"/>
    </row>
    <row r="599" spans="1:21">
      <c r="A599" s="210" t="s">
        <v>16</v>
      </c>
      <c r="B599" s="221">
        <v>2</v>
      </c>
      <c r="C599" s="212">
        <v>2</v>
      </c>
      <c r="J599" t="s">
        <v>6</v>
      </c>
      <c r="N599" s="256">
        <v>2</v>
      </c>
      <c r="O599" s="257">
        <v>2</v>
      </c>
      <c r="Q599" s="258" t="s">
        <v>244</v>
      </c>
      <c r="R599" s="264">
        <v>2.9598001058630077</v>
      </c>
      <c r="S599" s="261"/>
      <c r="T599" s="261"/>
      <c r="U599" s="261"/>
    </row>
    <row r="600" spans="1:21">
      <c r="A600" s="208" t="s">
        <v>14</v>
      </c>
      <c r="B600" s="207">
        <v>5</v>
      </c>
      <c r="C600" s="212">
        <v>6</v>
      </c>
      <c r="N600" s="256">
        <v>5</v>
      </c>
      <c r="O600" s="257">
        <v>6</v>
      </c>
      <c r="Q600" s="263" t="s">
        <v>245</v>
      </c>
      <c r="R600" s="259">
        <v>4</v>
      </c>
      <c r="S600" s="261"/>
      <c r="T600" s="261"/>
      <c r="U600" s="261"/>
    </row>
    <row r="601" spans="1:21">
      <c r="Q601" s="279" t="s">
        <v>246</v>
      </c>
      <c r="R601" s="280">
        <v>4.156268221574333E-2</v>
      </c>
      <c r="S601" s="282" t="s">
        <v>247</v>
      </c>
      <c r="T601" s="261"/>
      <c r="U601" s="261"/>
    </row>
    <row r="606" spans="1:21">
      <c r="B606" t="s">
        <v>6</v>
      </c>
    </row>
    <row r="607" spans="1:21">
      <c r="C607" t="s">
        <v>6</v>
      </c>
    </row>
    <row r="611" spans="1:20" ht="15.75" thickBot="1">
      <c r="B611" s="208" t="s">
        <v>226</v>
      </c>
      <c r="C611" s="215" t="s">
        <v>212</v>
      </c>
      <c r="N611" s="251" t="s">
        <v>226</v>
      </c>
      <c r="O611" s="253" t="s">
        <v>212</v>
      </c>
      <c r="Q611" s="258" t="s">
        <v>240</v>
      </c>
      <c r="R611" s="259">
        <v>6</v>
      </c>
      <c r="S611" s="260"/>
      <c r="T611" s="261"/>
    </row>
    <row r="612" spans="1:20">
      <c r="A612" s="208" t="s">
        <v>12</v>
      </c>
      <c r="B612" s="207">
        <v>3</v>
      </c>
      <c r="C612" s="206">
        <v>2</v>
      </c>
      <c r="N612" s="256">
        <v>3</v>
      </c>
      <c r="O612" s="267">
        <v>2</v>
      </c>
      <c r="Q612" s="261"/>
      <c r="R612" s="262"/>
      <c r="S612" s="261"/>
      <c r="T612" s="261"/>
    </row>
    <row r="613" spans="1:20">
      <c r="A613" s="208" t="s">
        <v>11</v>
      </c>
      <c r="B613" s="207">
        <v>4</v>
      </c>
      <c r="C613" s="206">
        <v>1</v>
      </c>
      <c r="N613" s="256">
        <v>4</v>
      </c>
      <c r="O613" s="267">
        <v>1</v>
      </c>
      <c r="Q613" s="263" t="s">
        <v>241</v>
      </c>
      <c r="R613" s="264">
        <v>2.8571428571428543E-2</v>
      </c>
      <c r="S613" s="261"/>
      <c r="T613" s="261"/>
    </row>
    <row r="614" spans="1:20">
      <c r="A614" s="208" t="s">
        <v>13</v>
      </c>
      <c r="B614" s="207">
        <v>6</v>
      </c>
      <c r="C614" s="206">
        <v>4</v>
      </c>
      <c r="N614" s="256">
        <v>6</v>
      </c>
      <c r="O614" s="267">
        <v>4</v>
      </c>
      <c r="Q614" s="258" t="s">
        <v>242</v>
      </c>
      <c r="R614" s="264">
        <v>-0.80157633664601735</v>
      </c>
      <c r="S614" s="265">
        <v>0.82109359308391272</v>
      </c>
      <c r="T614" s="260" t="s">
        <v>243</v>
      </c>
    </row>
    <row r="615" spans="1:20">
      <c r="A615" s="208" t="s">
        <v>15</v>
      </c>
      <c r="B615" s="220">
        <v>1</v>
      </c>
      <c r="C615" s="206">
        <v>3</v>
      </c>
      <c r="N615" s="281">
        <v>1</v>
      </c>
      <c r="O615" s="267">
        <v>3</v>
      </c>
      <c r="Q615" s="261"/>
      <c r="R615" s="262"/>
      <c r="S615" s="261"/>
      <c r="T615" s="261"/>
    </row>
    <row r="616" spans="1:20">
      <c r="A616" s="210" t="s">
        <v>16</v>
      </c>
      <c r="B616" s="221">
        <v>2</v>
      </c>
      <c r="C616" s="206">
        <v>6</v>
      </c>
      <c r="N616" s="256">
        <v>2</v>
      </c>
      <c r="O616" s="267">
        <v>6</v>
      </c>
      <c r="Q616" s="258" t="s">
        <v>244</v>
      </c>
      <c r="R616" s="264">
        <v>5.7166195047502893E-2</v>
      </c>
      <c r="S616" s="261"/>
      <c r="T616" s="261"/>
    </row>
    <row r="617" spans="1:20">
      <c r="A617" s="208" t="s">
        <v>14</v>
      </c>
      <c r="B617" s="207">
        <v>5</v>
      </c>
      <c r="C617" s="206">
        <v>5</v>
      </c>
      <c r="N617" s="256">
        <v>5</v>
      </c>
      <c r="O617" s="267">
        <v>5</v>
      </c>
      <c r="Q617" s="263" t="s">
        <v>245</v>
      </c>
      <c r="R617" s="259">
        <v>4</v>
      </c>
      <c r="S617" s="261"/>
      <c r="T617" s="261"/>
    </row>
    <row r="618" spans="1:20">
      <c r="Q618" s="258" t="s">
        <v>246</v>
      </c>
      <c r="R618" s="266">
        <v>0.95715451895043735</v>
      </c>
      <c r="S618" s="260" t="s">
        <v>247</v>
      </c>
      <c r="T618" s="261"/>
    </row>
    <row r="624" spans="1:20">
      <c r="B624" t="s">
        <v>6</v>
      </c>
    </row>
    <row r="627" spans="1:21" ht="15.75" thickBot="1">
      <c r="B627" s="208" t="s">
        <v>226</v>
      </c>
      <c r="C627" s="215" t="s">
        <v>213</v>
      </c>
      <c r="N627" s="251" t="s">
        <v>226</v>
      </c>
      <c r="O627" s="253" t="s">
        <v>213</v>
      </c>
      <c r="Q627" s="258" t="s">
        <v>240</v>
      </c>
      <c r="R627" s="259">
        <v>6</v>
      </c>
      <c r="S627" s="260"/>
      <c r="T627" s="261"/>
      <c r="U627" s="261"/>
    </row>
    <row r="628" spans="1:21">
      <c r="A628" s="208" t="s">
        <v>12</v>
      </c>
      <c r="B628" s="207">
        <v>3</v>
      </c>
      <c r="C628" s="200">
        <v>1</v>
      </c>
      <c r="N628" s="256">
        <v>3</v>
      </c>
      <c r="O628" s="255">
        <v>1</v>
      </c>
      <c r="Q628" s="261"/>
      <c r="R628" s="262"/>
      <c r="S628" s="261"/>
      <c r="T628" s="261"/>
      <c r="U628" s="261"/>
    </row>
    <row r="629" spans="1:21">
      <c r="A629" s="208" t="s">
        <v>11</v>
      </c>
      <c r="B629" s="207">
        <v>4</v>
      </c>
      <c r="C629" s="216">
        <v>3</v>
      </c>
      <c r="N629" s="256">
        <v>4</v>
      </c>
      <c r="O629" s="255">
        <v>3</v>
      </c>
      <c r="Q629" s="277" t="s">
        <v>241</v>
      </c>
      <c r="R629" s="278">
        <v>0.54285714285714282</v>
      </c>
      <c r="S629" s="261"/>
      <c r="T629" s="261"/>
      <c r="U629" s="261"/>
    </row>
    <row r="630" spans="1:21">
      <c r="A630" s="208" t="s">
        <v>13</v>
      </c>
      <c r="B630" s="207">
        <v>6</v>
      </c>
      <c r="C630" s="216">
        <v>5</v>
      </c>
      <c r="N630" s="256">
        <v>6</v>
      </c>
      <c r="O630" s="255">
        <v>5</v>
      </c>
      <c r="Q630" s="258" t="s">
        <v>242</v>
      </c>
      <c r="R630" s="264">
        <v>-0.48031061918847701</v>
      </c>
      <c r="S630" s="265">
        <v>0.94020150273240977</v>
      </c>
      <c r="T630" s="260" t="s">
        <v>243</v>
      </c>
      <c r="U630" s="261"/>
    </row>
    <row r="631" spans="1:21">
      <c r="A631" s="208" t="s">
        <v>15</v>
      </c>
      <c r="B631" s="220">
        <v>1</v>
      </c>
      <c r="C631" s="216">
        <v>4</v>
      </c>
      <c r="N631" s="281">
        <v>1</v>
      </c>
      <c r="O631" s="255">
        <v>4</v>
      </c>
      <c r="Q631" s="261"/>
      <c r="R631" s="262"/>
      <c r="S631" s="261"/>
      <c r="T631" s="261"/>
      <c r="U631" s="261"/>
    </row>
    <row r="632" spans="1:21">
      <c r="A632" s="210" t="s">
        <v>16</v>
      </c>
      <c r="B632" s="221">
        <v>2</v>
      </c>
      <c r="C632" s="216">
        <v>2</v>
      </c>
      <c r="N632" s="256">
        <v>2</v>
      </c>
      <c r="O632" s="255">
        <v>2</v>
      </c>
      <c r="Q632" s="258" t="s">
        <v>244</v>
      </c>
      <c r="R632" s="264">
        <v>1.2927862531355661</v>
      </c>
      <c r="S632" s="261"/>
      <c r="T632" s="261"/>
      <c r="U632" s="261"/>
    </row>
    <row r="633" spans="1:21">
      <c r="A633" s="208" t="s">
        <v>14</v>
      </c>
      <c r="B633" s="207">
        <v>5</v>
      </c>
      <c r="C633" s="216">
        <v>6</v>
      </c>
      <c r="N633" s="256">
        <v>5</v>
      </c>
      <c r="O633" s="255">
        <v>6</v>
      </c>
      <c r="Q633" s="263" t="s">
        <v>245</v>
      </c>
      <c r="R633" s="259">
        <v>4</v>
      </c>
      <c r="S633" s="261"/>
      <c r="T633" s="261"/>
      <c r="U633" s="261"/>
    </row>
    <row r="634" spans="1:21">
      <c r="Q634" s="279" t="s">
        <v>246</v>
      </c>
      <c r="R634" s="280">
        <v>0.26570262390670552</v>
      </c>
      <c r="S634" s="282" t="s">
        <v>247</v>
      </c>
      <c r="T634" s="261"/>
      <c r="U634" s="261"/>
    </row>
    <row r="640" spans="1:21">
      <c r="B640" t="s">
        <v>6</v>
      </c>
    </row>
    <row r="644" spans="1:21" ht="15.75" thickBot="1">
      <c r="B644" s="208" t="s">
        <v>226</v>
      </c>
      <c r="C644" s="215" t="s">
        <v>214</v>
      </c>
      <c r="N644" s="251" t="s">
        <v>226</v>
      </c>
      <c r="O644" s="253" t="s">
        <v>214</v>
      </c>
      <c r="Q644" s="258" t="s">
        <v>240</v>
      </c>
      <c r="R644" s="259">
        <v>6</v>
      </c>
      <c r="S644" s="260"/>
      <c r="T644" s="261"/>
      <c r="U644" s="261"/>
    </row>
    <row r="645" spans="1:21">
      <c r="A645" s="208" t="s">
        <v>12</v>
      </c>
      <c r="B645" s="207">
        <v>3</v>
      </c>
      <c r="C645" s="200">
        <v>1</v>
      </c>
      <c r="N645" s="256">
        <v>3</v>
      </c>
      <c r="O645" s="255">
        <v>1</v>
      </c>
      <c r="Q645" s="261"/>
      <c r="R645" s="262"/>
      <c r="S645" s="261"/>
      <c r="T645" s="261"/>
      <c r="U645" s="261"/>
    </row>
    <row r="646" spans="1:21">
      <c r="A646" s="208" t="s">
        <v>11</v>
      </c>
      <c r="B646" s="207">
        <v>4</v>
      </c>
      <c r="C646" s="216">
        <v>2</v>
      </c>
      <c r="N646" s="256">
        <v>4</v>
      </c>
      <c r="O646" s="255">
        <v>2</v>
      </c>
      <c r="Q646" s="263" t="s">
        <v>241</v>
      </c>
      <c r="R646" s="264">
        <v>0.42857142857142855</v>
      </c>
      <c r="S646" s="261"/>
      <c r="T646" s="261"/>
      <c r="U646" s="261"/>
    </row>
    <row r="647" spans="1:21">
      <c r="A647" s="208" t="s">
        <v>13</v>
      </c>
      <c r="B647" s="207">
        <v>6</v>
      </c>
      <c r="C647" s="216">
        <v>5</v>
      </c>
      <c r="N647" s="256">
        <v>6</v>
      </c>
      <c r="O647" s="255">
        <v>5</v>
      </c>
      <c r="Q647" s="258" t="s">
        <v>242</v>
      </c>
      <c r="R647" s="264">
        <v>-0.58723832901918183</v>
      </c>
      <c r="S647" s="265">
        <v>0.92010807665670891</v>
      </c>
      <c r="T647" s="260" t="s">
        <v>243</v>
      </c>
      <c r="U647" s="261"/>
    </row>
    <row r="648" spans="1:21">
      <c r="A648" s="208" t="s">
        <v>15</v>
      </c>
      <c r="B648" s="220">
        <v>1</v>
      </c>
      <c r="C648" s="216">
        <v>4</v>
      </c>
      <c r="N648" s="281">
        <v>1</v>
      </c>
      <c r="O648" s="255">
        <v>4</v>
      </c>
      <c r="Q648" s="261"/>
      <c r="R648" s="262"/>
      <c r="S648" s="261"/>
      <c r="T648" s="261"/>
      <c r="U648" s="261"/>
    </row>
    <row r="649" spans="1:21">
      <c r="A649" s="210" t="s">
        <v>16</v>
      </c>
      <c r="B649" s="221">
        <v>2</v>
      </c>
      <c r="C649" s="216">
        <v>3</v>
      </c>
      <c r="N649" s="256">
        <v>2</v>
      </c>
      <c r="O649" s="255">
        <v>3</v>
      </c>
      <c r="Q649" s="258" t="s">
        <v>244</v>
      </c>
      <c r="R649" s="264">
        <v>0.94868329805051377</v>
      </c>
      <c r="S649" s="261"/>
      <c r="T649" s="261"/>
      <c r="U649" s="261"/>
    </row>
    <row r="650" spans="1:21">
      <c r="A650" s="208" t="s">
        <v>14</v>
      </c>
      <c r="B650" s="207">
        <v>5</v>
      </c>
      <c r="C650" s="216">
        <v>6</v>
      </c>
      <c r="N650" s="256">
        <v>5</v>
      </c>
      <c r="O650" s="255">
        <v>6</v>
      </c>
      <c r="Q650" s="263" t="s">
        <v>245</v>
      </c>
      <c r="R650" s="259">
        <v>4</v>
      </c>
      <c r="S650" s="261"/>
      <c r="T650" s="261"/>
      <c r="U650" s="261"/>
    </row>
    <row r="651" spans="1:21">
      <c r="Q651" s="258" t="s">
        <v>246</v>
      </c>
      <c r="R651" s="266">
        <v>0.39650145772594736</v>
      </c>
      <c r="S651" s="260" t="s">
        <v>247</v>
      </c>
      <c r="T651" s="261"/>
      <c r="U651" s="261"/>
    </row>
    <row r="657" spans="1:21">
      <c r="A657" t="s">
        <v>6</v>
      </c>
    </row>
    <row r="661" spans="1:21" ht="15.75" thickBot="1">
      <c r="B661" s="208" t="s">
        <v>226</v>
      </c>
      <c r="C661" s="213" t="s">
        <v>215</v>
      </c>
      <c r="N661" s="251" t="s">
        <v>226</v>
      </c>
      <c r="O661" s="268" t="s">
        <v>215</v>
      </c>
      <c r="Q661" s="258" t="s">
        <v>240</v>
      </c>
      <c r="R661" s="259">
        <v>6</v>
      </c>
      <c r="S661" s="260"/>
      <c r="T661" s="261"/>
      <c r="U661" s="261"/>
    </row>
    <row r="662" spans="1:21">
      <c r="A662" s="208" t="s">
        <v>12</v>
      </c>
      <c r="B662" s="207">
        <v>3</v>
      </c>
      <c r="C662" s="214">
        <v>1</v>
      </c>
      <c r="N662" s="256">
        <v>3</v>
      </c>
      <c r="O662" s="269">
        <v>1</v>
      </c>
      <c r="Q662" s="261"/>
      <c r="R662" s="262"/>
      <c r="S662" s="261"/>
      <c r="T662" s="261"/>
      <c r="U662" s="261"/>
    </row>
    <row r="663" spans="1:21">
      <c r="A663" s="208" t="s">
        <v>11</v>
      </c>
      <c r="B663" s="207">
        <v>4</v>
      </c>
      <c r="C663" s="198">
        <v>2</v>
      </c>
      <c r="J663" t="s">
        <v>6</v>
      </c>
      <c r="N663" s="256">
        <v>4</v>
      </c>
      <c r="O663" s="269">
        <v>2</v>
      </c>
      <c r="Q663" s="263" t="s">
        <v>241</v>
      </c>
      <c r="R663" s="264">
        <v>-0.3714285714285715</v>
      </c>
      <c r="S663" s="261"/>
      <c r="T663" s="261"/>
      <c r="U663" s="261"/>
    </row>
    <row r="664" spans="1:21">
      <c r="A664" s="208" t="s">
        <v>13</v>
      </c>
      <c r="B664" s="207">
        <v>6</v>
      </c>
      <c r="C664" s="198">
        <v>4</v>
      </c>
      <c r="N664" s="256">
        <v>6</v>
      </c>
      <c r="O664" s="269">
        <v>4</v>
      </c>
      <c r="Q664" s="258" t="s">
        <v>242</v>
      </c>
      <c r="R664" s="264">
        <v>-0.90898736099674582</v>
      </c>
      <c r="S664" s="265">
        <v>0.6300544003514631</v>
      </c>
      <c r="T664" s="260" t="s">
        <v>243</v>
      </c>
      <c r="U664" s="261"/>
    </row>
    <row r="665" spans="1:21">
      <c r="A665" s="208" t="s">
        <v>15</v>
      </c>
      <c r="B665" s="220">
        <v>1</v>
      </c>
      <c r="C665" s="198">
        <v>5</v>
      </c>
      <c r="N665" s="281">
        <v>1</v>
      </c>
      <c r="O665" s="269">
        <v>5</v>
      </c>
      <c r="Q665" s="261"/>
      <c r="R665" s="262"/>
      <c r="S665" s="261"/>
      <c r="T665" s="261"/>
      <c r="U665" s="261"/>
    </row>
    <row r="666" spans="1:21">
      <c r="A666" s="210" t="s">
        <v>16</v>
      </c>
      <c r="B666" s="221">
        <v>2</v>
      </c>
      <c r="C666" s="198">
        <v>6</v>
      </c>
      <c r="N666" s="256">
        <v>2</v>
      </c>
      <c r="O666" s="269">
        <v>6</v>
      </c>
      <c r="Q666" s="258" t="s">
        <v>244</v>
      </c>
      <c r="R666" s="264">
        <v>-0.80009469136566302</v>
      </c>
      <c r="S666" s="261"/>
      <c r="T666" s="261"/>
      <c r="U666" s="261"/>
    </row>
    <row r="667" spans="1:21">
      <c r="A667" s="208" t="s">
        <v>14</v>
      </c>
      <c r="B667" s="207">
        <v>5</v>
      </c>
      <c r="C667" s="198">
        <v>3</v>
      </c>
      <c r="N667" s="256">
        <v>5</v>
      </c>
      <c r="O667" s="269">
        <v>3</v>
      </c>
      <c r="Q667" s="263" t="s">
        <v>245</v>
      </c>
      <c r="R667" s="259">
        <v>4</v>
      </c>
      <c r="S667" s="261"/>
      <c r="T667" s="261"/>
      <c r="U667" s="261"/>
    </row>
    <row r="668" spans="1:21">
      <c r="Q668" s="258" t="s">
        <v>246</v>
      </c>
      <c r="R668" s="266">
        <v>0.46847813411078704</v>
      </c>
      <c r="S668" s="260" t="s">
        <v>247</v>
      </c>
      <c r="T668" s="261"/>
      <c r="U668" s="261"/>
    </row>
    <row r="680" spans="1:21" ht="15.75" thickBot="1">
      <c r="B680" s="208" t="s">
        <v>226</v>
      </c>
      <c r="C680" s="213" t="s">
        <v>260</v>
      </c>
      <c r="N680" s="251" t="s">
        <v>226</v>
      </c>
      <c r="O680" s="268" t="s">
        <v>260</v>
      </c>
      <c r="Q680" s="277" t="s">
        <v>241</v>
      </c>
      <c r="R680" s="278">
        <v>-0.7142857142857143</v>
      </c>
      <c r="S680" s="261"/>
      <c r="T680" s="261"/>
      <c r="U680" s="261"/>
    </row>
    <row r="681" spans="1:21">
      <c r="A681" s="208" t="s">
        <v>12</v>
      </c>
      <c r="B681" s="207">
        <v>3</v>
      </c>
      <c r="C681" s="214">
        <v>2</v>
      </c>
      <c r="N681" s="256">
        <v>3</v>
      </c>
      <c r="O681" s="269">
        <v>2</v>
      </c>
      <c r="Q681" s="258" t="s">
        <v>242</v>
      </c>
      <c r="R681" s="264">
        <v>-0.96591751498354605</v>
      </c>
      <c r="S681" s="265">
        <v>0.23143570694603779</v>
      </c>
      <c r="T681" s="260" t="s">
        <v>243</v>
      </c>
      <c r="U681" s="261"/>
    </row>
    <row r="682" spans="1:21">
      <c r="A682" s="208" t="s">
        <v>11</v>
      </c>
      <c r="B682" s="207">
        <v>4</v>
      </c>
      <c r="C682" s="198">
        <v>3</v>
      </c>
      <c r="N682" s="256">
        <v>4</v>
      </c>
      <c r="O682" s="269">
        <v>3</v>
      </c>
      <c r="Q682" s="261"/>
      <c r="R682" s="262"/>
      <c r="S682" s="261"/>
      <c r="T682" s="261"/>
      <c r="U682" s="261"/>
    </row>
    <row r="683" spans="1:21">
      <c r="A683" s="208" t="s">
        <v>13</v>
      </c>
      <c r="B683" s="207">
        <v>6</v>
      </c>
      <c r="C683" s="198">
        <v>1</v>
      </c>
      <c r="N683" s="256">
        <v>6</v>
      </c>
      <c r="O683" s="269">
        <v>1</v>
      </c>
      <c r="Q683" s="258" t="s">
        <v>244</v>
      </c>
      <c r="R683" s="264">
        <v>-2.0412414523193152</v>
      </c>
      <c r="S683" s="261"/>
      <c r="T683" s="261"/>
      <c r="U683" s="261"/>
    </row>
    <row r="684" spans="1:21">
      <c r="A684" s="208" t="s">
        <v>15</v>
      </c>
      <c r="B684" s="220">
        <v>1</v>
      </c>
      <c r="C684" s="198">
        <v>5</v>
      </c>
      <c r="N684" s="281">
        <v>1</v>
      </c>
      <c r="O684" s="269">
        <v>5</v>
      </c>
      <c r="Q684" s="263" t="s">
        <v>245</v>
      </c>
      <c r="R684" s="259">
        <v>4</v>
      </c>
      <c r="S684" s="261"/>
      <c r="T684" s="261"/>
      <c r="U684" s="261"/>
    </row>
    <row r="685" spans="1:21">
      <c r="A685" s="210" t="s">
        <v>16</v>
      </c>
      <c r="B685" s="221">
        <v>2</v>
      </c>
      <c r="C685" s="198">
        <v>6</v>
      </c>
      <c r="N685" s="256">
        <v>2</v>
      </c>
      <c r="O685" s="269">
        <v>6</v>
      </c>
      <c r="Q685" s="279" t="s">
        <v>246</v>
      </c>
      <c r="R685" s="280">
        <v>0.1107871720116617</v>
      </c>
      <c r="S685" s="282" t="s">
        <v>247</v>
      </c>
      <c r="T685" s="261"/>
      <c r="U685" s="261"/>
    </row>
    <row r="686" spans="1:21">
      <c r="A686" s="208" t="s">
        <v>14</v>
      </c>
      <c r="B686" s="207">
        <v>5</v>
      </c>
      <c r="C686" s="198">
        <v>4</v>
      </c>
      <c r="N686" s="256">
        <v>5</v>
      </c>
      <c r="O686" s="269">
        <v>4</v>
      </c>
    </row>
    <row r="691" spans="1:21">
      <c r="O691" t="s">
        <v>6</v>
      </c>
    </row>
    <row r="693" spans="1:21">
      <c r="B693" t="s">
        <v>6</v>
      </c>
    </row>
    <row r="696" spans="1:21" ht="15.75" thickBot="1">
      <c r="B696" s="208" t="s">
        <v>226</v>
      </c>
      <c r="C696" s="217" t="s">
        <v>217</v>
      </c>
      <c r="N696" s="251" t="s">
        <v>226</v>
      </c>
      <c r="O696" s="270" t="s">
        <v>217</v>
      </c>
      <c r="Q696" s="258" t="s">
        <v>240</v>
      </c>
      <c r="R696" s="259">
        <v>6</v>
      </c>
      <c r="S696" s="260"/>
      <c r="T696" s="261"/>
      <c r="U696" s="261"/>
    </row>
    <row r="697" spans="1:21">
      <c r="A697" s="208" t="s">
        <v>12</v>
      </c>
      <c r="B697" s="207">
        <v>3</v>
      </c>
      <c r="C697" s="218">
        <v>4</v>
      </c>
      <c r="N697" s="256">
        <v>3</v>
      </c>
      <c r="O697" s="271">
        <v>4</v>
      </c>
      <c r="Q697" s="261"/>
      <c r="R697" s="262"/>
      <c r="S697" s="261"/>
      <c r="T697" s="261"/>
      <c r="U697" s="261"/>
    </row>
    <row r="698" spans="1:21">
      <c r="A698" s="208" t="s">
        <v>11</v>
      </c>
      <c r="B698" s="207">
        <v>4</v>
      </c>
      <c r="C698" s="219">
        <v>3</v>
      </c>
      <c r="N698" s="256">
        <v>4</v>
      </c>
      <c r="O698" s="271">
        <v>3</v>
      </c>
      <c r="Q698" s="277" t="s">
        <v>241</v>
      </c>
      <c r="R698" s="278">
        <v>0.94285714285714284</v>
      </c>
      <c r="S698" s="261"/>
      <c r="T698" s="261"/>
      <c r="U698" s="261"/>
    </row>
    <row r="699" spans="1:21">
      <c r="A699" s="208" t="s">
        <v>13</v>
      </c>
      <c r="B699" s="207">
        <v>6</v>
      </c>
      <c r="C699" s="219">
        <v>6</v>
      </c>
      <c r="N699" s="256">
        <v>6</v>
      </c>
      <c r="O699" s="271">
        <v>6</v>
      </c>
      <c r="Q699" s="258" t="s">
        <v>242</v>
      </c>
      <c r="R699" s="264">
        <v>0.55914926721660618</v>
      </c>
      <c r="S699" s="265">
        <v>0.99389983431241902</v>
      </c>
      <c r="T699" s="260" t="s">
        <v>243</v>
      </c>
      <c r="U699" s="261"/>
    </row>
    <row r="700" spans="1:21">
      <c r="A700" s="208" t="s">
        <v>15</v>
      </c>
      <c r="B700" s="220">
        <v>1</v>
      </c>
      <c r="C700" s="219">
        <v>1</v>
      </c>
      <c r="N700" s="281">
        <v>1</v>
      </c>
      <c r="O700" s="271">
        <v>1</v>
      </c>
      <c r="Q700" s="261"/>
      <c r="R700" s="262"/>
      <c r="S700" s="261"/>
      <c r="T700" s="261"/>
      <c r="U700" s="261"/>
    </row>
    <row r="701" spans="1:21">
      <c r="A701" s="210" t="s">
        <v>16</v>
      </c>
      <c r="B701" s="221">
        <v>2</v>
      </c>
      <c r="C701" s="219">
        <v>2</v>
      </c>
      <c r="N701" s="256">
        <v>2</v>
      </c>
      <c r="O701" s="271">
        <v>2</v>
      </c>
      <c r="Q701" s="258" t="s">
        <v>244</v>
      </c>
      <c r="R701" s="264">
        <v>5.6594533097027906</v>
      </c>
      <c r="S701" s="261"/>
      <c r="T701" s="261"/>
      <c r="U701" s="261"/>
    </row>
    <row r="702" spans="1:21">
      <c r="A702" s="208" t="s">
        <v>14</v>
      </c>
      <c r="B702" s="207">
        <v>5</v>
      </c>
      <c r="C702" s="219">
        <v>5</v>
      </c>
      <c r="N702" s="256">
        <v>5</v>
      </c>
      <c r="O702" s="271">
        <v>5</v>
      </c>
      <c r="Q702" s="263" t="s">
        <v>245</v>
      </c>
      <c r="R702" s="259">
        <v>4</v>
      </c>
      <c r="S702" s="261"/>
      <c r="T702" s="261"/>
      <c r="U702" s="261"/>
    </row>
    <row r="703" spans="1:21">
      <c r="Q703" s="279" t="s">
        <v>246</v>
      </c>
      <c r="R703" s="280">
        <v>4.8046647230322037E-3</v>
      </c>
      <c r="S703" s="260" t="s">
        <v>247</v>
      </c>
      <c r="T703" s="261"/>
      <c r="U703" s="261"/>
    </row>
    <row r="712" spans="1:20" ht="15.75" thickBot="1">
      <c r="B712" s="208" t="s">
        <v>226</v>
      </c>
      <c r="C712" s="215" t="s">
        <v>218</v>
      </c>
      <c r="N712" s="251" t="s">
        <v>226</v>
      </c>
      <c r="O712" s="253" t="s">
        <v>218</v>
      </c>
      <c r="Q712" s="258" t="s">
        <v>240</v>
      </c>
      <c r="R712" s="259">
        <v>6</v>
      </c>
      <c r="S712" s="260"/>
      <c r="T712" s="261"/>
    </row>
    <row r="713" spans="1:20">
      <c r="A713" s="208" t="s">
        <v>12</v>
      </c>
      <c r="B713" s="207">
        <v>3</v>
      </c>
      <c r="C713" s="200">
        <v>6</v>
      </c>
      <c r="N713" s="256">
        <v>3</v>
      </c>
      <c r="O713" s="255">
        <v>6</v>
      </c>
      <c r="Q713" s="261"/>
      <c r="R713" s="262"/>
      <c r="S713" s="261"/>
      <c r="T713" s="261"/>
    </row>
    <row r="714" spans="1:20">
      <c r="A714" s="208" t="s">
        <v>11</v>
      </c>
      <c r="B714" s="207">
        <v>4</v>
      </c>
      <c r="C714" s="216">
        <v>5</v>
      </c>
      <c r="N714" s="256">
        <v>4</v>
      </c>
      <c r="O714" s="255">
        <v>5</v>
      </c>
      <c r="Q714" s="263" t="s">
        <v>241</v>
      </c>
      <c r="R714" s="264">
        <v>0.37142857142857139</v>
      </c>
      <c r="S714" s="261"/>
      <c r="T714" s="261"/>
    </row>
    <row r="715" spans="1:20">
      <c r="A715" s="208" t="s">
        <v>13</v>
      </c>
      <c r="B715" s="207">
        <v>6</v>
      </c>
      <c r="C715" s="216">
        <v>3</v>
      </c>
      <c r="N715" s="256">
        <v>6</v>
      </c>
      <c r="O715" s="255">
        <v>3</v>
      </c>
      <c r="Q715" s="258" t="s">
        <v>242</v>
      </c>
      <c r="R715" s="264">
        <v>-0.63005440035146321</v>
      </c>
      <c r="S715" s="265">
        <v>0.90898736099674582</v>
      </c>
      <c r="T715" s="260" t="s">
        <v>243</v>
      </c>
    </row>
    <row r="716" spans="1:20">
      <c r="A716" s="208" t="s">
        <v>15</v>
      </c>
      <c r="B716" s="220">
        <v>1</v>
      </c>
      <c r="C716" s="216">
        <v>2</v>
      </c>
      <c r="N716" s="281">
        <v>1</v>
      </c>
      <c r="O716" s="255">
        <v>2</v>
      </c>
      <c r="Q716" s="261"/>
      <c r="R716" s="262"/>
      <c r="S716" s="261"/>
      <c r="T716" s="261"/>
    </row>
    <row r="717" spans="1:20">
      <c r="A717" s="210" t="s">
        <v>16</v>
      </c>
      <c r="B717" s="221">
        <v>2</v>
      </c>
      <c r="C717" s="216">
        <v>1</v>
      </c>
      <c r="N717" s="256">
        <v>2</v>
      </c>
      <c r="O717" s="255">
        <v>1</v>
      </c>
      <c r="Q717" s="258" t="s">
        <v>244</v>
      </c>
      <c r="R717" s="264">
        <v>0.80009469136566258</v>
      </c>
      <c r="S717" s="261"/>
      <c r="T717" s="261"/>
    </row>
    <row r="718" spans="1:20">
      <c r="A718" s="208" t="s">
        <v>14</v>
      </c>
      <c r="B718" s="207">
        <v>5</v>
      </c>
      <c r="C718" s="216">
        <v>4</v>
      </c>
      <c r="N718" s="256">
        <v>5</v>
      </c>
      <c r="O718" s="255">
        <v>4</v>
      </c>
      <c r="Q718" s="263" t="s">
        <v>245</v>
      </c>
      <c r="R718" s="259">
        <v>4</v>
      </c>
      <c r="S718" s="261"/>
      <c r="T718" s="261"/>
    </row>
    <row r="719" spans="1:20">
      <c r="Q719" s="258" t="s">
        <v>246</v>
      </c>
      <c r="R719" s="266">
        <v>0.46847813411078709</v>
      </c>
      <c r="S719" s="260" t="s">
        <v>247</v>
      </c>
      <c r="T719" s="261"/>
    </row>
    <row r="730" spans="1:20" ht="15.75" thickBot="1">
      <c r="B730" s="208" t="s">
        <v>226</v>
      </c>
      <c r="C730" s="215" t="s">
        <v>219</v>
      </c>
      <c r="N730" s="251" t="s">
        <v>226</v>
      </c>
      <c r="O730" s="253" t="s">
        <v>219</v>
      </c>
      <c r="Q730" s="258" t="s">
        <v>240</v>
      </c>
      <c r="R730" s="259">
        <v>6</v>
      </c>
      <c r="S730" s="260"/>
      <c r="T730" s="261"/>
    </row>
    <row r="731" spans="1:20">
      <c r="A731" s="208" t="s">
        <v>12</v>
      </c>
      <c r="B731" s="207">
        <v>3</v>
      </c>
      <c r="C731" s="200">
        <v>6</v>
      </c>
      <c r="N731" s="256">
        <v>3</v>
      </c>
      <c r="O731" s="255">
        <v>6</v>
      </c>
      <c r="Q731" s="261"/>
      <c r="R731" s="262"/>
      <c r="S731" s="261"/>
      <c r="T731" s="261"/>
    </row>
    <row r="732" spans="1:20">
      <c r="A732" s="208" t="s">
        <v>11</v>
      </c>
      <c r="B732" s="207">
        <v>4</v>
      </c>
      <c r="C732" s="216">
        <v>3</v>
      </c>
      <c r="N732" s="256">
        <v>4</v>
      </c>
      <c r="O732" s="255">
        <v>3</v>
      </c>
      <c r="Q732" s="277" t="s">
        <v>241</v>
      </c>
      <c r="R732" s="278">
        <v>0.6</v>
      </c>
      <c r="S732" s="261"/>
      <c r="T732" s="261"/>
    </row>
    <row r="733" spans="1:20">
      <c r="A733" s="208" t="s">
        <v>13</v>
      </c>
      <c r="B733" s="207">
        <v>6</v>
      </c>
      <c r="C733" s="216">
        <v>5</v>
      </c>
      <c r="N733" s="256">
        <v>6</v>
      </c>
      <c r="O733" s="255">
        <v>5</v>
      </c>
      <c r="Q733" s="258" t="s">
        <v>242</v>
      </c>
      <c r="R733" s="264">
        <v>-0.41234923940018903</v>
      </c>
      <c r="S733" s="265">
        <v>0.94930819811982858</v>
      </c>
      <c r="T733" s="260" t="s">
        <v>243</v>
      </c>
    </row>
    <row r="734" spans="1:20">
      <c r="A734" s="208" t="s">
        <v>15</v>
      </c>
      <c r="B734" s="220">
        <v>1</v>
      </c>
      <c r="C734" s="216">
        <v>2</v>
      </c>
      <c r="N734" s="281">
        <v>1</v>
      </c>
      <c r="O734" s="255">
        <v>2</v>
      </c>
      <c r="Q734" s="261"/>
      <c r="R734" s="262"/>
      <c r="S734" s="261"/>
      <c r="T734" s="261"/>
    </row>
    <row r="735" spans="1:20">
      <c r="A735" s="210" t="s">
        <v>16</v>
      </c>
      <c r="B735" s="221">
        <v>2</v>
      </c>
      <c r="C735" s="216">
        <v>1</v>
      </c>
      <c r="N735" s="256">
        <v>2</v>
      </c>
      <c r="O735" s="255">
        <v>1</v>
      </c>
      <c r="Q735" s="258" t="s">
        <v>244</v>
      </c>
      <c r="R735" s="264">
        <v>1.5</v>
      </c>
      <c r="S735" s="261"/>
      <c r="T735" s="261"/>
    </row>
    <row r="736" spans="1:20">
      <c r="A736" s="208" t="s">
        <v>14</v>
      </c>
      <c r="B736" s="207">
        <v>5</v>
      </c>
      <c r="C736" s="216">
        <v>4</v>
      </c>
      <c r="N736" s="256">
        <v>5</v>
      </c>
      <c r="O736" s="255">
        <v>4</v>
      </c>
      <c r="Q736" s="263" t="s">
        <v>245</v>
      </c>
      <c r="R736" s="259">
        <v>4</v>
      </c>
      <c r="S736" s="261"/>
      <c r="T736" s="261"/>
    </row>
    <row r="737" spans="1:20">
      <c r="Q737" s="279" t="s">
        <v>246</v>
      </c>
      <c r="R737" s="280">
        <v>0.20799999999999996</v>
      </c>
      <c r="S737" s="260" t="s">
        <v>247</v>
      </c>
      <c r="T737" s="261"/>
    </row>
    <row r="741" spans="1:20">
      <c r="B741" t="s">
        <v>6</v>
      </c>
    </row>
    <row r="746" spans="1:20" ht="15.75" thickBot="1">
      <c r="B746" s="208" t="s">
        <v>226</v>
      </c>
      <c r="C746" s="215" t="s">
        <v>220</v>
      </c>
      <c r="N746" s="251" t="s">
        <v>226</v>
      </c>
      <c r="O746" s="253" t="s">
        <v>220</v>
      </c>
      <c r="Q746" s="258" t="s">
        <v>240</v>
      </c>
      <c r="R746" s="259">
        <v>6</v>
      </c>
      <c r="S746" s="260"/>
      <c r="T746" s="261"/>
    </row>
    <row r="747" spans="1:20">
      <c r="A747" s="208" t="s">
        <v>12</v>
      </c>
      <c r="B747" s="207">
        <v>3</v>
      </c>
      <c r="C747" s="200">
        <v>6</v>
      </c>
      <c r="N747" s="256">
        <v>3</v>
      </c>
      <c r="O747" s="255">
        <v>6</v>
      </c>
      <c r="Q747" s="261"/>
      <c r="R747" s="262"/>
      <c r="S747" s="261"/>
      <c r="T747" s="261"/>
    </row>
    <row r="748" spans="1:20">
      <c r="A748" s="208" t="s">
        <v>11</v>
      </c>
      <c r="B748" s="207">
        <v>4</v>
      </c>
      <c r="C748" s="216">
        <v>4</v>
      </c>
      <c r="N748" s="256">
        <v>4</v>
      </c>
      <c r="O748" s="255">
        <v>4</v>
      </c>
      <c r="Q748" s="263" t="s">
        <v>241</v>
      </c>
      <c r="R748" s="264">
        <v>0.31428571428571422</v>
      </c>
      <c r="S748" s="261"/>
      <c r="T748" s="261"/>
    </row>
    <row r="749" spans="1:20">
      <c r="A749" s="208" t="s">
        <v>13</v>
      </c>
      <c r="B749" s="207">
        <v>6</v>
      </c>
      <c r="C749" s="216">
        <v>5</v>
      </c>
      <c r="N749" s="256">
        <v>6</v>
      </c>
      <c r="O749" s="255">
        <v>5</v>
      </c>
      <c r="Q749" s="258" t="s">
        <v>242</v>
      </c>
      <c r="R749" s="264">
        <v>-0.66753957834397104</v>
      </c>
      <c r="S749" s="265">
        <v>0.89704481765548183</v>
      </c>
      <c r="T749" s="260" t="s">
        <v>243</v>
      </c>
    </row>
    <row r="750" spans="1:20">
      <c r="A750" s="208" t="s">
        <v>15</v>
      </c>
      <c r="B750" s="220">
        <v>1</v>
      </c>
      <c r="C750" s="216">
        <v>3</v>
      </c>
      <c r="N750" s="281">
        <v>1</v>
      </c>
      <c r="O750" s="255">
        <v>3</v>
      </c>
      <c r="Q750" s="261"/>
      <c r="R750" s="262"/>
      <c r="S750" s="261"/>
      <c r="T750" s="261"/>
    </row>
    <row r="751" spans="1:20">
      <c r="A751" s="210" t="s">
        <v>16</v>
      </c>
      <c r="B751" s="221">
        <v>2</v>
      </c>
      <c r="C751" s="216">
        <v>1</v>
      </c>
      <c r="N751" s="256">
        <v>2</v>
      </c>
      <c r="O751" s="255">
        <v>1</v>
      </c>
      <c r="Q751" s="258" t="s">
        <v>244</v>
      </c>
      <c r="R751" s="264">
        <v>0.6621221919717305</v>
      </c>
      <c r="S751" s="261"/>
      <c r="T751" s="261"/>
    </row>
    <row r="752" spans="1:20">
      <c r="A752" s="208" t="s">
        <v>14</v>
      </c>
      <c r="B752" s="207">
        <v>5</v>
      </c>
      <c r="C752" s="216">
        <v>2</v>
      </c>
      <c r="N752" s="256">
        <v>5</v>
      </c>
      <c r="O752" s="255">
        <v>2</v>
      </c>
      <c r="Q752" s="263" t="s">
        <v>245</v>
      </c>
      <c r="R752" s="259">
        <v>4</v>
      </c>
      <c r="S752" s="261"/>
      <c r="T752" s="261"/>
    </row>
    <row r="753" spans="1:21">
      <c r="Q753" s="258" t="s">
        <v>246</v>
      </c>
      <c r="R753" s="266">
        <v>0.54409329446064159</v>
      </c>
      <c r="S753" s="260" t="s">
        <v>247</v>
      </c>
      <c r="T753" s="261"/>
    </row>
    <row r="763" spans="1:21" ht="15.75" thickBot="1">
      <c r="B763" s="208" t="s">
        <v>226</v>
      </c>
      <c r="C763" s="215" t="s">
        <v>221</v>
      </c>
      <c r="N763" s="251" t="s">
        <v>226</v>
      </c>
      <c r="O763" s="253" t="s">
        <v>221</v>
      </c>
      <c r="Q763" s="258" t="s">
        <v>240</v>
      </c>
      <c r="R763" s="259">
        <v>6</v>
      </c>
      <c r="S763" s="260"/>
      <c r="T763" s="261"/>
      <c r="U763" s="261"/>
    </row>
    <row r="764" spans="1:21">
      <c r="A764" s="208" t="s">
        <v>12</v>
      </c>
      <c r="B764" s="207">
        <v>3</v>
      </c>
      <c r="C764" s="200">
        <v>5</v>
      </c>
      <c r="N764" s="256">
        <v>3</v>
      </c>
      <c r="O764" s="255">
        <v>5</v>
      </c>
      <c r="Q764" s="261"/>
      <c r="R764" s="262"/>
      <c r="S764" s="261"/>
      <c r="T764" s="261"/>
      <c r="U764" s="261"/>
    </row>
    <row r="765" spans="1:21">
      <c r="A765" s="208" t="s">
        <v>11</v>
      </c>
      <c r="B765" s="207">
        <v>4</v>
      </c>
      <c r="C765" s="216">
        <v>1</v>
      </c>
      <c r="N765" s="256">
        <v>4</v>
      </c>
      <c r="O765" s="255">
        <v>1</v>
      </c>
      <c r="Q765" s="277" t="s">
        <v>241</v>
      </c>
      <c r="R765" s="278">
        <v>0.54285714285714282</v>
      </c>
      <c r="S765" s="261"/>
      <c r="T765" s="261"/>
      <c r="U765" s="261"/>
    </row>
    <row r="766" spans="1:21">
      <c r="A766" s="208" t="s">
        <v>13</v>
      </c>
      <c r="B766" s="207">
        <v>6</v>
      </c>
      <c r="C766" s="216">
        <v>6</v>
      </c>
      <c r="N766" s="256">
        <v>6</v>
      </c>
      <c r="O766" s="255">
        <v>6</v>
      </c>
      <c r="Q766" s="258" t="s">
        <v>242</v>
      </c>
      <c r="R766" s="264">
        <v>-0.48031061918847701</v>
      </c>
      <c r="S766" s="265">
        <v>0.94020150273240977</v>
      </c>
      <c r="T766" s="260" t="s">
        <v>243</v>
      </c>
      <c r="U766" s="261"/>
    </row>
    <row r="767" spans="1:21">
      <c r="A767" s="208" t="s">
        <v>15</v>
      </c>
      <c r="B767" s="220">
        <v>1</v>
      </c>
      <c r="C767" s="216">
        <v>2</v>
      </c>
      <c r="N767" s="281">
        <v>1</v>
      </c>
      <c r="O767" s="255">
        <v>2</v>
      </c>
      <c r="Q767" s="261"/>
      <c r="R767" s="262"/>
      <c r="S767" s="261"/>
      <c r="T767" s="261"/>
      <c r="U767" s="261"/>
    </row>
    <row r="768" spans="1:21">
      <c r="A768" s="210" t="s">
        <v>16</v>
      </c>
      <c r="B768" s="221">
        <v>2</v>
      </c>
      <c r="C768" s="216">
        <v>3</v>
      </c>
      <c r="N768" s="256">
        <v>2</v>
      </c>
      <c r="O768" s="255">
        <v>3</v>
      </c>
      <c r="Q768" s="258" t="s">
        <v>244</v>
      </c>
      <c r="R768" s="264">
        <v>1.2927862531355661</v>
      </c>
      <c r="S768" s="261"/>
      <c r="T768" s="261"/>
      <c r="U768" s="261"/>
    </row>
    <row r="769" spans="1:21">
      <c r="A769" s="208" t="s">
        <v>14</v>
      </c>
      <c r="B769" s="207">
        <v>5</v>
      </c>
      <c r="C769" s="216">
        <v>4</v>
      </c>
      <c r="N769" s="256">
        <v>5</v>
      </c>
      <c r="O769" s="255">
        <v>4</v>
      </c>
      <c r="Q769" s="263" t="s">
        <v>245</v>
      </c>
      <c r="R769" s="259">
        <v>4</v>
      </c>
      <c r="S769" s="261"/>
      <c r="T769" s="261"/>
      <c r="U769" s="261"/>
    </row>
    <row r="770" spans="1:21">
      <c r="Q770" s="279" t="s">
        <v>246</v>
      </c>
      <c r="R770" s="280">
        <v>0.26570262390670552</v>
      </c>
      <c r="S770" s="260" t="s">
        <v>247</v>
      </c>
      <c r="T770" s="261"/>
      <c r="U770" s="261"/>
    </row>
    <row r="776" spans="1:21">
      <c r="B776" t="s">
        <v>6</v>
      </c>
    </row>
    <row r="780" spans="1:21" ht="15.75" thickBot="1">
      <c r="B780" s="208" t="s">
        <v>226</v>
      </c>
      <c r="C780" s="215" t="s">
        <v>258</v>
      </c>
      <c r="N780" s="251" t="s">
        <v>226</v>
      </c>
      <c r="O780" s="253" t="s">
        <v>258</v>
      </c>
      <c r="Q780" s="258" t="s">
        <v>240</v>
      </c>
      <c r="R780" s="259">
        <v>6</v>
      </c>
      <c r="S780" s="260"/>
      <c r="T780" s="261"/>
      <c r="U780" s="261"/>
    </row>
    <row r="781" spans="1:21">
      <c r="A781" s="208" t="s">
        <v>12</v>
      </c>
      <c r="B781" s="207">
        <v>3</v>
      </c>
      <c r="C781" s="200">
        <v>1</v>
      </c>
      <c r="N781" s="256">
        <v>3</v>
      </c>
      <c r="O781" s="255">
        <v>1</v>
      </c>
      <c r="Q781" s="261"/>
      <c r="R781" s="262"/>
      <c r="S781" s="261"/>
      <c r="T781" s="261"/>
      <c r="U781" s="261"/>
    </row>
    <row r="782" spans="1:21">
      <c r="A782" s="208" t="s">
        <v>11</v>
      </c>
      <c r="B782" s="207">
        <v>4</v>
      </c>
      <c r="C782" s="216">
        <v>2</v>
      </c>
      <c r="N782" s="256">
        <v>4</v>
      </c>
      <c r="O782" s="255">
        <v>2</v>
      </c>
      <c r="Q782" s="263" t="s">
        <v>241</v>
      </c>
      <c r="R782" s="264">
        <v>-2.8571428571428598E-2</v>
      </c>
      <c r="S782" s="261"/>
      <c r="T782" s="261"/>
      <c r="U782" s="261"/>
    </row>
    <row r="783" spans="1:21">
      <c r="A783" s="208" t="s">
        <v>13</v>
      </c>
      <c r="B783" s="207">
        <v>6</v>
      </c>
      <c r="C783" s="216">
        <v>3</v>
      </c>
      <c r="N783" s="256">
        <v>6</v>
      </c>
      <c r="O783" s="255">
        <v>3</v>
      </c>
      <c r="Q783" s="258" t="s">
        <v>242</v>
      </c>
      <c r="R783" s="264">
        <v>-0.82109359308391283</v>
      </c>
      <c r="S783" s="265">
        <v>0.80157633664601735</v>
      </c>
      <c r="T783" s="260" t="s">
        <v>243</v>
      </c>
      <c r="U783" s="261"/>
    </row>
    <row r="784" spans="1:21">
      <c r="A784" s="208" t="s">
        <v>15</v>
      </c>
      <c r="B784" s="220">
        <v>1</v>
      </c>
      <c r="C784" s="216">
        <v>4</v>
      </c>
      <c r="N784" s="281">
        <v>1</v>
      </c>
      <c r="O784" s="255">
        <v>4</v>
      </c>
      <c r="Q784" s="261"/>
      <c r="R784" s="262"/>
      <c r="S784" s="261"/>
      <c r="T784" s="261"/>
      <c r="U784" s="261"/>
    </row>
    <row r="785" spans="1:21">
      <c r="A785" s="210" t="s">
        <v>16</v>
      </c>
      <c r="B785" s="221">
        <v>2</v>
      </c>
      <c r="C785" s="216">
        <v>5</v>
      </c>
      <c r="N785" s="256">
        <v>2</v>
      </c>
      <c r="O785" s="255">
        <v>5</v>
      </c>
      <c r="Q785" s="258" t="s">
        <v>244</v>
      </c>
      <c r="R785" s="264">
        <v>-5.7166195047503005E-2</v>
      </c>
      <c r="S785" s="261"/>
      <c r="T785" s="261"/>
      <c r="U785" s="261"/>
    </row>
    <row r="786" spans="1:21">
      <c r="A786" s="208" t="s">
        <v>14</v>
      </c>
      <c r="B786" s="207">
        <v>5</v>
      </c>
      <c r="C786" s="216">
        <v>6</v>
      </c>
      <c r="N786" s="256">
        <v>5</v>
      </c>
      <c r="O786" s="255">
        <v>6</v>
      </c>
      <c r="Q786" s="263" t="s">
        <v>245</v>
      </c>
      <c r="R786" s="259">
        <v>4</v>
      </c>
      <c r="S786" s="261"/>
      <c r="T786" s="261"/>
      <c r="U786" s="261"/>
    </row>
    <row r="787" spans="1:21">
      <c r="Q787" s="258" t="s">
        <v>246</v>
      </c>
      <c r="R787" s="266">
        <v>0.95715451895043724</v>
      </c>
      <c r="S787" s="260" t="s">
        <v>247</v>
      </c>
      <c r="T787" s="261"/>
      <c r="U787" s="261"/>
    </row>
    <row r="793" spans="1:21">
      <c r="B793" t="s">
        <v>6</v>
      </c>
    </row>
    <row r="796" spans="1:21" ht="15.75" thickBot="1">
      <c r="B796" s="208" t="s">
        <v>226</v>
      </c>
      <c r="C796" s="215" t="s">
        <v>259</v>
      </c>
      <c r="N796" s="251" t="s">
        <v>226</v>
      </c>
      <c r="O796" s="253" t="s">
        <v>259</v>
      </c>
      <c r="Q796" s="258" t="s">
        <v>240</v>
      </c>
      <c r="R796" s="259">
        <v>6</v>
      </c>
      <c r="S796" s="260"/>
      <c r="T796" s="261"/>
      <c r="U796" s="261"/>
    </row>
    <row r="797" spans="1:21">
      <c r="A797" s="208" t="s">
        <v>12</v>
      </c>
      <c r="B797" s="207">
        <v>3</v>
      </c>
      <c r="C797" s="200">
        <v>2</v>
      </c>
      <c r="N797" s="256">
        <v>3</v>
      </c>
      <c r="O797" s="255">
        <v>2</v>
      </c>
      <c r="Q797" s="261"/>
      <c r="R797" s="262"/>
      <c r="S797" s="261"/>
      <c r="T797" s="261"/>
      <c r="U797" s="261"/>
    </row>
    <row r="798" spans="1:21">
      <c r="A798" s="208" t="s">
        <v>11</v>
      </c>
      <c r="B798" s="207">
        <v>4</v>
      </c>
      <c r="C798" s="216">
        <v>1</v>
      </c>
      <c r="N798" s="256">
        <v>4</v>
      </c>
      <c r="O798" s="255">
        <v>1</v>
      </c>
      <c r="Q798" s="263" t="s">
        <v>241</v>
      </c>
      <c r="R798" s="264">
        <v>-8.5714285714285743E-2</v>
      </c>
      <c r="S798" s="261"/>
      <c r="T798" s="261"/>
      <c r="U798" s="261"/>
    </row>
    <row r="799" spans="1:21">
      <c r="A799" s="208" t="s">
        <v>13</v>
      </c>
      <c r="B799" s="207">
        <v>6</v>
      </c>
      <c r="C799" s="216">
        <v>3</v>
      </c>
      <c r="N799" s="256">
        <v>6</v>
      </c>
      <c r="O799" s="255">
        <v>3</v>
      </c>
      <c r="Q799" s="258" t="s">
        <v>242</v>
      </c>
      <c r="R799" s="264">
        <v>-0.83891836038483625</v>
      </c>
      <c r="S799" s="265">
        <v>0.78011351962990272</v>
      </c>
      <c r="T799" s="260" t="s">
        <v>243</v>
      </c>
      <c r="U799" s="261"/>
    </row>
    <row r="800" spans="1:21">
      <c r="A800" s="208" t="s">
        <v>15</v>
      </c>
      <c r="B800" s="220">
        <v>1</v>
      </c>
      <c r="C800" s="216">
        <v>4</v>
      </c>
      <c r="N800" s="281">
        <v>1</v>
      </c>
      <c r="O800" s="255">
        <v>4</v>
      </c>
      <c r="Q800" s="261"/>
      <c r="R800" s="262"/>
      <c r="S800" s="261"/>
      <c r="T800" s="261"/>
      <c r="U800" s="261"/>
    </row>
    <row r="801" spans="1:21">
      <c r="A801" s="210" t="s">
        <v>16</v>
      </c>
      <c r="B801" s="221">
        <v>2</v>
      </c>
      <c r="C801" s="216">
        <v>5</v>
      </c>
      <c r="N801" s="256">
        <v>2</v>
      </c>
      <c r="O801" s="255">
        <v>5</v>
      </c>
      <c r="Q801" s="258" t="s">
        <v>244</v>
      </c>
      <c r="R801" s="264">
        <v>-0.17206180040292138</v>
      </c>
      <c r="S801" s="261"/>
      <c r="T801" s="261"/>
      <c r="U801" s="261"/>
    </row>
    <row r="802" spans="1:21">
      <c r="A802" s="208" t="s">
        <v>14</v>
      </c>
      <c r="B802" s="207">
        <v>5</v>
      </c>
      <c r="C802" s="216">
        <v>6</v>
      </c>
      <c r="N802" s="256">
        <v>5</v>
      </c>
      <c r="O802" s="255">
        <v>6</v>
      </c>
      <c r="Q802" s="263" t="s">
        <v>245</v>
      </c>
      <c r="R802" s="259">
        <v>4</v>
      </c>
      <c r="S802" s="261"/>
      <c r="T802" s="261"/>
      <c r="U802" s="261"/>
    </row>
    <row r="803" spans="1:21">
      <c r="I803" t="s">
        <v>6</v>
      </c>
      <c r="Q803" s="258" t="s">
        <v>246</v>
      </c>
      <c r="R803" s="266">
        <v>0.87174344023323613</v>
      </c>
      <c r="S803" s="260" t="s">
        <v>247</v>
      </c>
      <c r="T803" s="261"/>
      <c r="U803" s="261"/>
    </row>
    <row r="807" spans="1:21">
      <c r="C807" t="s">
        <v>6</v>
      </c>
    </row>
    <row r="814" spans="1:21" ht="15.75" thickBot="1">
      <c r="B814" s="208" t="s">
        <v>226</v>
      </c>
      <c r="C814" s="215" t="s">
        <v>261</v>
      </c>
      <c r="N814" s="251" t="s">
        <v>226</v>
      </c>
      <c r="O814" s="253" t="s">
        <v>261</v>
      </c>
      <c r="Q814" s="258" t="s">
        <v>240</v>
      </c>
      <c r="R814" s="259">
        <v>6</v>
      </c>
      <c r="S814" s="260"/>
      <c r="T814" s="261"/>
      <c r="U814" s="261"/>
    </row>
    <row r="815" spans="1:21">
      <c r="A815" s="208" t="s">
        <v>12</v>
      </c>
      <c r="B815" s="207">
        <v>3</v>
      </c>
      <c r="C815" s="200">
        <v>2</v>
      </c>
      <c r="N815" s="256">
        <v>3</v>
      </c>
      <c r="O815" s="255">
        <v>2</v>
      </c>
      <c r="Q815" s="261"/>
      <c r="R815" s="262"/>
      <c r="S815" s="261"/>
      <c r="T815" s="261"/>
      <c r="U815" s="261"/>
    </row>
    <row r="816" spans="1:21">
      <c r="A816" s="208" t="s">
        <v>11</v>
      </c>
      <c r="B816" s="207">
        <v>4</v>
      </c>
      <c r="C816" s="216">
        <v>6</v>
      </c>
      <c r="N816" s="256">
        <v>4</v>
      </c>
      <c r="O816" s="255">
        <v>6</v>
      </c>
      <c r="Q816" s="263" t="s">
        <v>241</v>
      </c>
      <c r="R816" s="264">
        <v>-0.25714285714285717</v>
      </c>
      <c r="S816" s="261"/>
      <c r="T816" s="261"/>
      <c r="U816" s="261"/>
    </row>
    <row r="817" spans="1:21">
      <c r="A817" s="208" t="s">
        <v>13</v>
      </c>
      <c r="B817" s="207">
        <v>6</v>
      </c>
      <c r="C817" s="216">
        <v>1</v>
      </c>
      <c r="N817" s="256">
        <v>6</v>
      </c>
      <c r="O817" s="255">
        <v>1</v>
      </c>
      <c r="Q817" s="258" t="s">
        <v>242</v>
      </c>
      <c r="R817" s="264">
        <v>-0.8841858509416316</v>
      </c>
      <c r="S817" s="265">
        <v>0.70063111482057872</v>
      </c>
      <c r="T817" s="260" t="s">
        <v>243</v>
      </c>
      <c r="U817" s="261"/>
    </row>
    <row r="818" spans="1:21">
      <c r="A818" s="208" t="s">
        <v>15</v>
      </c>
      <c r="B818" s="220">
        <v>1</v>
      </c>
      <c r="C818" s="216">
        <v>3</v>
      </c>
      <c r="N818" s="281">
        <v>1</v>
      </c>
      <c r="O818" s="255">
        <v>3</v>
      </c>
      <c r="Q818" s="261"/>
      <c r="R818" s="262"/>
      <c r="S818" s="261"/>
      <c r="T818" s="261"/>
      <c r="U818" s="261"/>
    </row>
    <row r="819" spans="1:21">
      <c r="A819" s="210" t="s">
        <v>16</v>
      </c>
      <c r="B819" s="221">
        <v>2</v>
      </c>
      <c r="C819" s="216">
        <v>5</v>
      </c>
      <c r="N819" s="256">
        <v>2</v>
      </c>
      <c r="O819" s="255">
        <v>5</v>
      </c>
      <c r="Q819" s="258" t="s">
        <v>244</v>
      </c>
      <c r="R819" s="264">
        <v>-0.53218115639017438</v>
      </c>
      <c r="S819" s="261"/>
      <c r="T819" s="261"/>
      <c r="U819" s="261"/>
    </row>
    <row r="820" spans="1:21">
      <c r="A820" s="208" t="s">
        <v>14</v>
      </c>
      <c r="B820" s="207">
        <v>5</v>
      </c>
      <c r="C820" s="216">
        <v>4</v>
      </c>
      <c r="N820" s="256">
        <v>5</v>
      </c>
      <c r="O820" s="255">
        <v>4</v>
      </c>
      <c r="Q820" s="263" t="s">
        <v>245</v>
      </c>
      <c r="R820" s="259">
        <v>4</v>
      </c>
      <c r="S820" s="261"/>
      <c r="T820" s="261"/>
      <c r="U820" s="261"/>
    </row>
    <row r="821" spans="1:21">
      <c r="Q821" s="258" t="s">
        <v>246</v>
      </c>
      <c r="R821" s="266">
        <v>0.62278717201166189</v>
      </c>
      <c r="S821" s="260" t="s">
        <v>247</v>
      </c>
      <c r="T821" s="261"/>
      <c r="U821" s="261"/>
    </row>
    <row r="822" spans="1:21">
      <c r="E822" t="s">
        <v>6</v>
      </c>
    </row>
    <row r="829" spans="1:21" ht="15.75" thickBot="1">
      <c r="B829" s="208" t="s">
        <v>226</v>
      </c>
      <c r="C829" s="215" t="s">
        <v>178</v>
      </c>
      <c r="N829" s="251" t="s">
        <v>226</v>
      </c>
      <c r="O829" s="253" t="s">
        <v>178</v>
      </c>
      <c r="Q829" s="258" t="s">
        <v>240</v>
      </c>
      <c r="R829" s="259">
        <v>6</v>
      </c>
      <c r="S829" s="260"/>
      <c r="T829" s="261"/>
      <c r="U829" s="261"/>
    </row>
    <row r="830" spans="1:21">
      <c r="A830" s="208" t="s">
        <v>12</v>
      </c>
      <c r="B830" s="207">
        <v>3</v>
      </c>
      <c r="C830" s="216">
        <v>1</v>
      </c>
      <c r="N830" s="256">
        <v>3</v>
      </c>
      <c r="O830" s="255">
        <v>1</v>
      </c>
      <c r="Q830" s="261"/>
      <c r="R830" s="262"/>
      <c r="S830" s="261"/>
      <c r="T830" s="261"/>
      <c r="U830" s="261"/>
    </row>
    <row r="831" spans="1:21">
      <c r="A831" s="208" t="s">
        <v>11</v>
      </c>
      <c r="B831" s="207">
        <v>4</v>
      </c>
      <c r="C831" s="216">
        <v>2</v>
      </c>
      <c r="N831" s="256">
        <v>4</v>
      </c>
      <c r="O831" s="255">
        <v>2</v>
      </c>
      <c r="Q831" s="263" t="s">
        <v>241</v>
      </c>
      <c r="R831" s="264">
        <v>0.25714285714285712</v>
      </c>
      <c r="S831" s="261"/>
      <c r="T831" s="261"/>
      <c r="U831" s="261"/>
    </row>
    <row r="832" spans="1:21">
      <c r="A832" s="208" t="s">
        <v>13</v>
      </c>
      <c r="B832" s="207">
        <v>6</v>
      </c>
      <c r="C832" s="216">
        <v>4</v>
      </c>
      <c r="N832" s="256">
        <v>6</v>
      </c>
      <c r="O832" s="255">
        <v>4</v>
      </c>
      <c r="Q832" s="258" t="s">
        <v>242</v>
      </c>
      <c r="R832" s="264">
        <v>-0.70063111482057872</v>
      </c>
      <c r="S832" s="265">
        <v>0.8841858509416316</v>
      </c>
      <c r="T832" s="260" t="s">
        <v>243</v>
      </c>
      <c r="U832" s="261"/>
    </row>
    <row r="833" spans="1:21">
      <c r="A833" s="208" t="s">
        <v>15</v>
      </c>
      <c r="B833" s="220">
        <v>1</v>
      </c>
      <c r="C833" s="216">
        <v>3</v>
      </c>
      <c r="N833" s="281">
        <v>1</v>
      </c>
      <c r="O833" s="255">
        <v>3</v>
      </c>
      <c r="Q833" s="261"/>
      <c r="R833" s="262"/>
      <c r="S833" s="261"/>
      <c r="T833" s="261"/>
      <c r="U833" s="261"/>
    </row>
    <row r="834" spans="1:21">
      <c r="A834" s="210" t="s">
        <v>16</v>
      </c>
      <c r="B834" s="221">
        <v>2</v>
      </c>
      <c r="C834" s="216">
        <v>5</v>
      </c>
      <c r="N834" s="256">
        <v>2</v>
      </c>
      <c r="O834" s="255">
        <v>5</v>
      </c>
      <c r="Q834" s="258" t="s">
        <v>244</v>
      </c>
      <c r="R834" s="264">
        <v>0.53218115639017427</v>
      </c>
      <c r="S834" s="261"/>
      <c r="T834" s="261"/>
      <c r="U834" s="261"/>
    </row>
    <row r="835" spans="1:21">
      <c r="A835" s="208" t="s">
        <v>14</v>
      </c>
      <c r="B835" s="207">
        <v>5</v>
      </c>
      <c r="C835" s="216">
        <v>6</v>
      </c>
      <c r="N835" s="256">
        <v>5</v>
      </c>
      <c r="O835" s="255">
        <v>6</v>
      </c>
      <c r="Q835" s="263" t="s">
        <v>245</v>
      </c>
      <c r="R835" s="259">
        <v>4</v>
      </c>
      <c r="S835" s="261"/>
      <c r="T835" s="261"/>
      <c r="U835" s="261"/>
    </row>
    <row r="836" spans="1:21">
      <c r="Q836" s="258" t="s">
        <v>246</v>
      </c>
      <c r="R836" s="266">
        <v>0.622787172011662</v>
      </c>
      <c r="S836" s="260" t="s">
        <v>247</v>
      </c>
      <c r="T836" s="261"/>
      <c r="U836" s="261"/>
    </row>
    <row r="844" spans="1:21" ht="15.75" thickBot="1">
      <c r="B844" s="208" t="s">
        <v>226</v>
      </c>
      <c r="C844" s="215" t="s">
        <v>234</v>
      </c>
      <c r="N844" s="251" t="s">
        <v>226</v>
      </c>
      <c r="O844" s="253" t="s">
        <v>234</v>
      </c>
      <c r="Q844" s="258" t="s">
        <v>240</v>
      </c>
      <c r="R844" s="259">
        <v>6</v>
      </c>
      <c r="S844" s="260"/>
      <c r="T844" s="261"/>
      <c r="U844" s="261"/>
    </row>
    <row r="845" spans="1:21">
      <c r="A845" s="208" t="s">
        <v>12</v>
      </c>
      <c r="B845" s="207">
        <v>3</v>
      </c>
      <c r="C845" s="216">
        <v>6</v>
      </c>
      <c r="N845" s="256">
        <v>3</v>
      </c>
      <c r="O845" s="255">
        <v>6</v>
      </c>
      <c r="Q845" s="261"/>
      <c r="R845" s="262"/>
      <c r="S845" s="261"/>
      <c r="T845" s="261"/>
      <c r="U845" s="261"/>
    </row>
    <row r="846" spans="1:21">
      <c r="A846" s="208" t="s">
        <v>11</v>
      </c>
      <c r="B846" s="207">
        <v>4</v>
      </c>
      <c r="C846" s="216">
        <v>4</v>
      </c>
      <c r="N846" s="256">
        <v>4</v>
      </c>
      <c r="O846" s="255">
        <v>4</v>
      </c>
      <c r="Q846" s="277" t="s">
        <v>241</v>
      </c>
      <c r="R846" s="278">
        <v>0.52179393208720359</v>
      </c>
      <c r="S846" s="283"/>
      <c r="T846" s="283"/>
      <c r="U846" s="283"/>
    </row>
    <row r="847" spans="1:21">
      <c r="A847" s="208" t="s">
        <v>13</v>
      </c>
      <c r="B847" s="207">
        <v>6</v>
      </c>
      <c r="C847" s="216">
        <v>5</v>
      </c>
      <c r="N847" s="256">
        <v>6</v>
      </c>
      <c r="O847" s="255">
        <v>5</v>
      </c>
      <c r="Q847" s="258" t="s">
        <v>242</v>
      </c>
      <c r="R847" s="264">
        <v>-0.5026038032611273</v>
      </c>
      <c r="S847" s="265">
        <v>0.93669504749245913</v>
      </c>
      <c r="T847" s="260" t="s">
        <v>243</v>
      </c>
      <c r="U847" s="261"/>
    </row>
    <row r="848" spans="1:21">
      <c r="A848" s="208" t="s">
        <v>15</v>
      </c>
      <c r="B848" s="220">
        <v>1</v>
      </c>
      <c r="C848" s="216">
        <v>1</v>
      </c>
      <c r="N848" s="281">
        <v>1</v>
      </c>
      <c r="O848" s="255">
        <v>1</v>
      </c>
      <c r="Q848" s="261"/>
      <c r="R848" s="262"/>
      <c r="S848" s="261"/>
      <c r="T848" s="261"/>
      <c r="U848" s="261"/>
    </row>
    <row r="849" spans="1:21">
      <c r="A849" s="210" t="s">
        <v>16</v>
      </c>
      <c r="B849" s="221">
        <v>2</v>
      </c>
      <c r="C849" s="216">
        <v>2</v>
      </c>
      <c r="N849" s="256">
        <v>2</v>
      </c>
      <c r="O849" s="255">
        <v>2</v>
      </c>
      <c r="Q849" s="258" t="s">
        <v>244</v>
      </c>
      <c r="R849" s="264">
        <v>1.2233297988550529</v>
      </c>
      <c r="S849" s="261"/>
      <c r="T849" s="261"/>
      <c r="U849" s="261"/>
    </row>
    <row r="850" spans="1:21">
      <c r="A850" s="208" t="s">
        <v>14</v>
      </c>
      <c r="B850" s="207">
        <v>5</v>
      </c>
      <c r="C850" s="216">
        <v>2</v>
      </c>
      <c r="N850" s="256">
        <v>5</v>
      </c>
      <c r="O850" s="255">
        <v>2</v>
      </c>
      <c r="Q850" s="263" t="s">
        <v>245</v>
      </c>
      <c r="R850" s="259">
        <v>4</v>
      </c>
      <c r="S850" s="261"/>
      <c r="T850" s="261"/>
      <c r="U850" s="261"/>
    </row>
    <row r="851" spans="1:21">
      <c r="Q851" s="279" t="s">
        <v>246</v>
      </c>
      <c r="R851" s="280">
        <v>0.28834323380039373</v>
      </c>
      <c r="S851" s="282" t="s">
        <v>250</v>
      </c>
      <c r="T851" s="283"/>
      <c r="U851" s="283"/>
    </row>
    <row r="859" spans="1:21" ht="15.75" thickBot="1">
      <c r="B859" s="251" t="s">
        <v>226</v>
      </c>
      <c r="C859" s="208" t="s">
        <v>235</v>
      </c>
      <c r="E859" t="s">
        <v>6</v>
      </c>
      <c r="N859" s="251" t="s">
        <v>226</v>
      </c>
      <c r="O859" s="251" t="s">
        <v>235</v>
      </c>
      <c r="Q859" s="258" t="s">
        <v>240</v>
      </c>
      <c r="R859" s="259">
        <v>6</v>
      </c>
      <c r="S859" s="260"/>
      <c r="T859" s="261"/>
      <c r="U859" s="261"/>
    </row>
    <row r="860" spans="1:21">
      <c r="A860" s="208" t="s">
        <v>12</v>
      </c>
      <c r="B860" s="209">
        <v>2</v>
      </c>
      <c r="C860">
        <v>5</v>
      </c>
      <c r="N860" s="256">
        <v>2</v>
      </c>
      <c r="O860" s="254">
        <v>5</v>
      </c>
      <c r="Q860" s="261"/>
      <c r="R860" s="262"/>
      <c r="S860" s="261"/>
      <c r="T860" s="261"/>
      <c r="U860" s="261"/>
    </row>
    <row r="861" spans="1:21">
      <c r="A861" s="208" t="s">
        <v>11</v>
      </c>
      <c r="B861" s="207">
        <v>4</v>
      </c>
      <c r="C861">
        <v>4</v>
      </c>
      <c r="N861" s="256">
        <v>4</v>
      </c>
      <c r="O861" s="254">
        <v>4</v>
      </c>
      <c r="Q861" s="277" t="s">
        <v>241</v>
      </c>
      <c r="R861" s="278">
        <v>0.6</v>
      </c>
      <c r="S861" s="261"/>
      <c r="T861" s="261"/>
      <c r="U861" s="261"/>
    </row>
    <row r="862" spans="1:21">
      <c r="A862" s="208" t="s">
        <v>13</v>
      </c>
      <c r="B862" s="207">
        <v>6</v>
      </c>
      <c r="C862">
        <v>6</v>
      </c>
      <c r="N862" s="256">
        <v>6</v>
      </c>
      <c r="O862" s="254">
        <v>6</v>
      </c>
      <c r="Q862" s="258" t="s">
        <v>242</v>
      </c>
      <c r="R862" s="264">
        <v>-0.41234923940018903</v>
      </c>
      <c r="S862" s="265">
        <v>0.94930819811982858</v>
      </c>
      <c r="T862" s="260" t="s">
        <v>243</v>
      </c>
      <c r="U862" s="261"/>
    </row>
    <row r="863" spans="1:21">
      <c r="A863" s="208" t="s">
        <v>15</v>
      </c>
      <c r="B863" s="207">
        <v>1</v>
      </c>
      <c r="C863">
        <v>1</v>
      </c>
      <c r="N863" s="256">
        <v>1</v>
      </c>
      <c r="O863" s="254">
        <v>1</v>
      </c>
      <c r="Q863" s="261"/>
      <c r="R863" s="262"/>
      <c r="S863" s="261"/>
      <c r="T863" s="261"/>
      <c r="U863" s="261"/>
    </row>
    <row r="864" spans="1:21">
      <c r="A864" s="210" t="s">
        <v>16</v>
      </c>
      <c r="B864" s="207">
        <v>3</v>
      </c>
      <c r="C864">
        <v>2</v>
      </c>
      <c r="N864" s="256">
        <v>3</v>
      </c>
      <c r="O864" s="254">
        <v>2</v>
      </c>
      <c r="Q864" s="258" t="s">
        <v>244</v>
      </c>
      <c r="R864" s="264">
        <v>1.5</v>
      </c>
      <c r="S864" s="261"/>
      <c r="T864" s="261"/>
      <c r="U864" s="261"/>
    </row>
    <row r="865" spans="1:27">
      <c r="A865" s="208" t="s">
        <v>14</v>
      </c>
      <c r="B865" s="207">
        <v>5</v>
      </c>
      <c r="C865">
        <v>3</v>
      </c>
      <c r="N865" s="256">
        <v>5</v>
      </c>
      <c r="O865" s="254">
        <v>3</v>
      </c>
      <c r="Q865" s="263" t="s">
        <v>245</v>
      </c>
      <c r="R865" s="259">
        <v>4</v>
      </c>
      <c r="S865" s="261"/>
      <c r="T865" s="261"/>
      <c r="U865" s="261"/>
    </row>
    <row r="866" spans="1:27">
      <c r="F866" t="s">
        <v>6</v>
      </c>
      <c r="Q866" s="279" t="s">
        <v>246</v>
      </c>
      <c r="R866" s="280">
        <v>0.20799999999999996</v>
      </c>
      <c r="S866" s="282" t="s">
        <v>247</v>
      </c>
      <c r="T866" s="283"/>
      <c r="U866" s="261"/>
    </row>
    <row r="867" spans="1:27">
      <c r="Q867" s="261"/>
      <c r="R867" s="261"/>
      <c r="S867" s="261"/>
      <c r="T867" s="261"/>
      <c r="U867" s="261"/>
    </row>
    <row r="868" spans="1:27">
      <c r="X868" s="275"/>
      <c r="Y868" s="275"/>
      <c r="Z868" s="275"/>
      <c r="AA868" s="275"/>
    </row>
    <row r="874" spans="1:27" ht="15.75" thickBot="1">
      <c r="B874" s="251" t="s">
        <v>226</v>
      </c>
      <c r="C874" s="208" t="s">
        <v>257</v>
      </c>
      <c r="N874" s="251" t="s">
        <v>226</v>
      </c>
      <c r="O874" s="251" t="s">
        <v>257</v>
      </c>
      <c r="Q874" s="258" t="s">
        <v>240</v>
      </c>
      <c r="R874" s="259">
        <v>6</v>
      </c>
      <c r="S874" s="260"/>
      <c r="T874" s="261"/>
      <c r="U874" s="261"/>
      <c r="Y874" t="s">
        <v>6</v>
      </c>
    </row>
    <row r="875" spans="1:27">
      <c r="A875" s="208" t="s">
        <v>12</v>
      </c>
      <c r="B875" s="209">
        <v>2</v>
      </c>
      <c r="C875">
        <v>1</v>
      </c>
      <c r="N875" s="256">
        <v>2</v>
      </c>
      <c r="O875" s="254">
        <v>1</v>
      </c>
      <c r="Q875" s="261"/>
      <c r="R875" s="262"/>
      <c r="S875" s="261"/>
      <c r="T875" s="261"/>
      <c r="U875" s="261"/>
    </row>
    <row r="876" spans="1:27">
      <c r="A876" s="208" t="s">
        <v>11</v>
      </c>
      <c r="B876" s="207">
        <v>4</v>
      </c>
      <c r="C876">
        <v>4</v>
      </c>
      <c r="N876" s="256">
        <v>4</v>
      </c>
      <c r="O876" s="254">
        <v>4</v>
      </c>
      <c r="Q876" s="263" t="s">
        <v>241</v>
      </c>
      <c r="R876" s="264">
        <v>0.42857142857142855</v>
      </c>
      <c r="S876" s="261"/>
      <c r="T876" s="261"/>
      <c r="U876" s="261"/>
    </row>
    <row r="877" spans="1:27">
      <c r="A877" s="208" t="s">
        <v>13</v>
      </c>
      <c r="B877" s="207">
        <v>6</v>
      </c>
      <c r="C877">
        <v>3</v>
      </c>
      <c r="N877" s="256">
        <v>6</v>
      </c>
      <c r="O877" s="254">
        <v>3</v>
      </c>
      <c r="Q877" s="258" t="s">
        <v>242</v>
      </c>
      <c r="R877" s="264">
        <v>-0.58723832901918183</v>
      </c>
      <c r="S877" s="265">
        <v>0.92010807665670891</v>
      </c>
      <c r="T877" s="260" t="s">
        <v>243</v>
      </c>
      <c r="U877" s="261"/>
    </row>
    <row r="878" spans="1:27">
      <c r="A878" s="208" t="s">
        <v>15</v>
      </c>
      <c r="B878" s="207">
        <v>1</v>
      </c>
      <c r="C878">
        <v>2</v>
      </c>
      <c r="N878" s="256">
        <v>1</v>
      </c>
      <c r="O878" s="254">
        <v>2</v>
      </c>
      <c r="Q878" s="261"/>
      <c r="R878" s="262"/>
      <c r="S878" s="261"/>
      <c r="T878" s="261"/>
      <c r="U878" s="261"/>
    </row>
    <row r="879" spans="1:27">
      <c r="A879" s="210" t="s">
        <v>16</v>
      </c>
      <c r="B879" s="207">
        <v>3</v>
      </c>
      <c r="C879">
        <v>6</v>
      </c>
      <c r="N879" s="256">
        <v>3</v>
      </c>
      <c r="O879" s="254">
        <v>6</v>
      </c>
      <c r="Q879" s="258" t="s">
        <v>244</v>
      </c>
      <c r="R879" s="264">
        <v>0.94868329805051377</v>
      </c>
      <c r="S879" s="261"/>
      <c r="T879" s="261"/>
      <c r="U879" s="261"/>
      <c r="W879" s="275"/>
    </row>
    <row r="880" spans="1:27">
      <c r="A880" s="208" t="s">
        <v>14</v>
      </c>
      <c r="B880" s="207">
        <v>5</v>
      </c>
      <c r="C880">
        <v>5</v>
      </c>
      <c r="N880" s="256">
        <v>5</v>
      </c>
      <c r="O880" s="254">
        <v>5</v>
      </c>
      <c r="Q880" s="263" t="s">
        <v>245</v>
      </c>
      <c r="R880" s="259">
        <v>4</v>
      </c>
      <c r="S880" s="261"/>
      <c r="T880" s="261"/>
      <c r="U880" s="261"/>
    </row>
    <row r="881" spans="1:22">
      <c r="Q881" s="258" t="s">
        <v>246</v>
      </c>
      <c r="R881" s="266">
        <v>0.39650145772594736</v>
      </c>
      <c r="S881" s="260" t="s">
        <v>247</v>
      </c>
      <c r="T881" s="261"/>
      <c r="U881" s="261"/>
    </row>
    <row r="882" spans="1:22">
      <c r="V882" s="275"/>
    </row>
    <row r="886" spans="1:22">
      <c r="B886" t="s">
        <v>6</v>
      </c>
    </row>
    <row r="891" spans="1:22">
      <c r="A891" s="275"/>
      <c r="B891" s="275"/>
      <c r="C891" s="275"/>
      <c r="D891" s="275"/>
      <c r="E891" s="275"/>
      <c r="F891" s="275"/>
      <c r="G891" s="275"/>
      <c r="H891" s="275"/>
      <c r="I891" s="275"/>
      <c r="J891" s="275"/>
      <c r="K891" s="275"/>
      <c r="L891" s="275"/>
      <c r="M891" s="275"/>
      <c r="N891" s="275"/>
      <c r="O891" s="275"/>
      <c r="P891" s="275"/>
      <c r="Q891" s="275"/>
      <c r="R891" s="275"/>
      <c r="S891" s="275"/>
      <c r="T891" s="275"/>
      <c r="U891" s="275"/>
    </row>
    <row r="892" spans="1:22" ht="15.75" thickBot="1">
      <c r="B892" s="1" t="s">
        <v>229</v>
      </c>
      <c r="C892" s="208" t="s">
        <v>230</v>
      </c>
      <c r="N892" s="251" t="s">
        <v>229</v>
      </c>
      <c r="O892" s="251" t="s">
        <v>230</v>
      </c>
      <c r="Q892" s="258" t="s">
        <v>240</v>
      </c>
      <c r="R892" s="259">
        <v>6</v>
      </c>
      <c r="S892" s="260"/>
      <c r="T892" s="261"/>
      <c r="U892" s="261"/>
    </row>
    <row r="893" spans="1:22">
      <c r="A893" s="208" t="s">
        <v>12</v>
      </c>
      <c r="B893" s="207">
        <v>1</v>
      </c>
      <c r="C893" s="212">
        <v>1</v>
      </c>
      <c r="N893" s="256">
        <v>1</v>
      </c>
      <c r="O893" s="257">
        <v>1</v>
      </c>
      <c r="Q893" s="261"/>
      <c r="R893" s="262"/>
      <c r="S893" s="261"/>
      <c r="T893" s="261"/>
      <c r="U893" s="261"/>
    </row>
    <row r="894" spans="1:22">
      <c r="A894" s="208" t="s">
        <v>11</v>
      </c>
      <c r="B894" s="207">
        <v>6</v>
      </c>
      <c r="C894" s="212">
        <v>5</v>
      </c>
      <c r="N894" s="256">
        <v>6</v>
      </c>
      <c r="O894" s="257">
        <v>5</v>
      </c>
      <c r="Q894" s="277" t="s">
        <v>241</v>
      </c>
      <c r="R894" s="278">
        <v>0.77142857142857146</v>
      </c>
      <c r="S894" s="261"/>
      <c r="T894" s="261"/>
      <c r="U894" s="261"/>
    </row>
    <row r="895" spans="1:22">
      <c r="A895" s="208" t="s">
        <v>13</v>
      </c>
      <c r="B895" s="207">
        <v>3</v>
      </c>
      <c r="C895" s="212">
        <v>4</v>
      </c>
      <c r="N895" s="256">
        <v>3</v>
      </c>
      <c r="O895" s="257">
        <v>4</v>
      </c>
      <c r="Q895" s="258" t="s">
        <v>242</v>
      </c>
      <c r="R895" s="264">
        <v>-0.10732426456971189</v>
      </c>
      <c r="S895" s="265">
        <v>0.97351163215174386</v>
      </c>
      <c r="T895" s="260" t="s">
        <v>243</v>
      </c>
      <c r="U895" s="261"/>
    </row>
    <row r="896" spans="1:22">
      <c r="A896" s="208" t="s">
        <v>15</v>
      </c>
      <c r="B896" s="207">
        <v>4</v>
      </c>
      <c r="C896" s="212">
        <v>2</v>
      </c>
      <c r="N896" s="256">
        <v>4</v>
      </c>
      <c r="O896" s="257">
        <v>2</v>
      </c>
      <c r="Q896" s="261"/>
      <c r="R896" s="262"/>
      <c r="S896" s="261"/>
      <c r="T896" s="261"/>
      <c r="U896" s="261"/>
    </row>
    <row r="897" spans="1:21">
      <c r="A897" s="210" t="s">
        <v>16</v>
      </c>
      <c r="B897" s="207">
        <v>2</v>
      </c>
      <c r="C897" s="212">
        <v>3</v>
      </c>
      <c r="N897" s="256">
        <v>2</v>
      </c>
      <c r="O897" s="257">
        <v>3</v>
      </c>
      <c r="Q897" s="258" t="s">
        <v>244</v>
      </c>
      <c r="R897" s="264">
        <v>2.4246715773614613</v>
      </c>
      <c r="S897" s="261"/>
      <c r="T897" s="261"/>
      <c r="U897" s="261"/>
    </row>
    <row r="898" spans="1:21">
      <c r="A898" s="208" t="s">
        <v>14</v>
      </c>
      <c r="B898" s="207">
        <v>5</v>
      </c>
      <c r="C898" s="212">
        <v>6</v>
      </c>
      <c r="N898" s="256">
        <v>5</v>
      </c>
      <c r="O898" s="257">
        <v>6</v>
      </c>
      <c r="Q898" s="263" t="s">
        <v>245</v>
      </c>
      <c r="R898" s="259">
        <v>4</v>
      </c>
      <c r="S898" s="261"/>
      <c r="T898" s="261"/>
      <c r="U898" s="261"/>
    </row>
    <row r="899" spans="1:21">
      <c r="Q899" s="279" t="s">
        <v>246</v>
      </c>
      <c r="R899" s="280">
        <v>7.2396501457725915E-2</v>
      </c>
      <c r="S899" s="260" t="s">
        <v>247</v>
      </c>
      <c r="T899" s="261"/>
      <c r="U899" s="261"/>
    </row>
    <row r="902" spans="1:21">
      <c r="C902" t="s">
        <v>6</v>
      </c>
    </row>
    <row r="903" spans="1:21">
      <c r="A903" t="s">
        <v>6</v>
      </c>
    </row>
    <row r="909" spans="1:21" ht="15.75" thickBot="1">
      <c r="B909" s="208" t="s">
        <v>229</v>
      </c>
      <c r="C909" s="215" t="s">
        <v>212</v>
      </c>
      <c r="N909" s="251" t="s">
        <v>229</v>
      </c>
      <c r="O909" s="253" t="s">
        <v>212</v>
      </c>
      <c r="Q909" s="258" t="s">
        <v>240</v>
      </c>
      <c r="R909" s="259">
        <v>6</v>
      </c>
      <c r="S909" s="260"/>
      <c r="T909" s="261"/>
    </row>
    <row r="910" spans="1:21">
      <c r="A910" s="208" t="s">
        <v>12</v>
      </c>
      <c r="B910" s="207">
        <v>1</v>
      </c>
      <c r="C910" s="206">
        <v>2</v>
      </c>
      <c r="N910" s="256">
        <v>1</v>
      </c>
      <c r="O910" s="267">
        <v>2</v>
      </c>
      <c r="Q910" s="261"/>
      <c r="R910" s="262"/>
      <c r="S910" s="261"/>
      <c r="T910" s="261"/>
    </row>
    <row r="911" spans="1:21">
      <c r="A911" s="208" t="s">
        <v>11</v>
      </c>
      <c r="B911" s="207">
        <v>6</v>
      </c>
      <c r="C911" s="206">
        <v>1</v>
      </c>
      <c r="N911" s="256">
        <v>6</v>
      </c>
      <c r="O911" s="267">
        <v>1</v>
      </c>
      <c r="Q911" s="263" t="s">
        <v>241</v>
      </c>
      <c r="R911" s="264">
        <v>-0.25714285714285717</v>
      </c>
      <c r="S911" s="261"/>
      <c r="T911" s="261"/>
    </row>
    <row r="912" spans="1:21">
      <c r="A912" s="208" t="s">
        <v>13</v>
      </c>
      <c r="B912" s="207">
        <v>3</v>
      </c>
      <c r="C912" s="206">
        <v>4</v>
      </c>
      <c r="N912" s="256">
        <v>3</v>
      </c>
      <c r="O912" s="267">
        <v>4</v>
      </c>
      <c r="Q912" s="258" t="s">
        <v>242</v>
      </c>
      <c r="R912" s="264">
        <v>-0.8841858509416316</v>
      </c>
      <c r="S912" s="265">
        <v>0.70063111482057872</v>
      </c>
      <c r="T912" s="260" t="s">
        <v>243</v>
      </c>
    </row>
    <row r="913" spans="1:21">
      <c r="A913" s="208" t="s">
        <v>15</v>
      </c>
      <c r="B913" s="207">
        <v>4</v>
      </c>
      <c r="C913" s="206">
        <v>3</v>
      </c>
      <c r="N913" s="256">
        <v>4</v>
      </c>
      <c r="O913" s="267">
        <v>3</v>
      </c>
      <c r="Q913" s="261"/>
      <c r="R913" s="262"/>
      <c r="S913" s="261"/>
      <c r="T913" s="261"/>
    </row>
    <row r="914" spans="1:21">
      <c r="A914" s="210" t="s">
        <v>16</v>
      </c>
      <c r="B914" s="207">
        <v>2</v>
      </c>
      <c r="C914" s="206">
        <v>6</v>
      </c>
      <c r="N914" s="256">
        <v>2</v>
      </c>
      <c r="O914" s="267">
        <v>6</v>
      </c>
      <c r="Q914" s="258" t="s">
        <v>244</v>
      </c>
      <c r="R914" s="264">
        <v>-0.53218115639017438</v>
      </c>
      <c r="S914" s="261"/>
      <c r="T914" s="261"/>
    </row>
    <row r="915" spans="1:21">
      <c r="A915" s="208" t="s">
        <v>14</v>
      </c>
      <c r="B915" s="207">
        <v>5</v>
      </c>
      <c r="C915" s="206">
        <v>5</v>
      </c>
      <c r="N915" s="256">
        <v>5</v>
      </c>
      <c r="O915" s="267">
        <v>5</v>
      </c>
      <c r="Q915" s="263" t="s">
        <v>245</v>
      </c>
      <c r="R915" s="259">
        <v>4</v>
      </c>
      <c r="S915" s="261"/>
      <c r="T915" s="261"/>
    </row>
    <row r="916" spans="1:21">
      <c r="Q916" s="258" t="s">
        <v>246</v>
      </c>
      <c r="R916" s="266">
        <v>0.62278717201166189</v>
      </c>
      <c r="S916" s="260" t="s">
        <v>247</v>
      </c>
      <c r="T916" s="261"/>
    </row>
    <row r="921" spans="1:21">
      <c r="B921" t="s">
        <v>6</v>
      </c>
    </row>
    <row r="926" spans="1:21" ht="15.75" thickBot="1">
      <c r="B926" s="1" t="s">
        <v>229</v>
      </c>
      <c r="C926" s="215" t="s">
        <v>213</v>
      </c>
      <c r="N926" s="251" t="s">
        <v>229</v>
      </c>
      <c r="O926" s="253" t="s">
        <v>213</v>
      </c>
      <c r="Q926" s="258" t="s">
        <v>240</v>
      </c>
      <c r="R926" s="259">
        <v>6</v>
      </c>
      <c r="S926" s="260"/>
      <c r="T926" s="261"/>
      <c r="U926" s="261"/>
    </row>
    <row r="927" spans="1:21">
      <c r="A927" s="208" t="s">
        <v>12</v>
      </c>
      <c r="B927" s="207">
        <v>1</v>
      </c>
      <c r="C927" s="200">
        <v>1</v>
      </c>
      <c r="N927" s="256">
        <v>1</v>
      </c>
      <c r="O927" s="255">
        <v>1</v>
      </c>
      <c r="Q927" s="261"/>
      <c r="R927" s="262"/>
      <c r="S927" s="261"/>
      <c r="T927" s="261"/>
      <c r="U927" s="261"/>
    </row>
    <row r="928" spans="1:21">
      <c r="A928" s="208" t="s">
        <v>11</v>
      </c>
      <c r="B928" s="207">
        <v>6</v>
      </c>
      <c r="C928" s="216">
        <v>3</v>
      </c>
      <c r="N928" s="256">
        <v>6</v>
      </c>
      <c r="O928" s="255">
        <v>3</v>
      </c>
      <c r="Q928" s="277" t="s">
        <v>241</v>
      </c>
      <c r="R928" s="278">
        <v>0.6</v>
      </c>
      <c r="S928" s="261"/>
      <c r="T928" s="261"/>
      <c r="U928" s="261"/>
    </row>
    <row r="929" spans="1:21">
      <c r="A929" s="208" t="s">
        <v>13</v>
      </c>
      <c r="B929" s="207">
        <v>3</v>
      </c>
      <c r="C929" s="216">
        <v>5</v>
      </c>
      <c r="N929" s="256">
        <v>3</v>
      </c>
      <c r="O929" s="255">
        <v>5</v>
      </c>
      <c r="Q929" s="258" t="s">
        <v>242</v>
      </c>
      <c r="R929" s="264">
        <v>-0.41234923940018903</v>
      </c>
      <c r="S929" s="265">
        <v>0.94930819811982858</v>
      </c>
      <c r="T929" s="260" t="s">
        <v>243</v>
      </c>
      <c r="U929" s="261"/>
    </row>
    <row r="930" spans="1:21">
      <c r="A930" s="208" t="s">
        <v>15</v>
      </c>
      <c r="B930" s="207">
        <v>4</v>
      </c>
      <c r="C930" s="216">
        <v>4</v>
      </c>
      <c r="N930" s="256">
        <v>4</v>
      </c>
      <c r="O930" s="255">
        <v>4</v>
      </c>
      <c r="Q930" s="261"/>
      <c r="R930" s="262"/>
      <c r="S930" s="261"/>
      <c r="T930" s="261"/>
      <c r="U930" s="261"/>
    </row>
    <row r="931" spans="1:21">
      <c r="A931" s="210" t="s">
        <v>16</v>
      </c>
      <c r="B931" s="207">
        <v>2</v>
      </c>
      <c r="C931" s="216">
        <v>2</v>
      </c>
      <c r="N931" s="256">
        <v>2</v>
      </c>
      <c r="O931" s="255">
        <v>2</v>
      </c>
      <c r="Q931" s="258" t="s">
        <v>244</v>
      </c>
      <c r="R931" s="264">
        <v>1.5</v>
      </c>
      <c r="S931" s="261"/>
      <c r="T931" s="261"/>
      <c r="U931" s="261"/>
    </row>
    <row r="932" spans="1:21">
      <c r="A932" s="208" t="s">
        <v>14</v>
      </c>
      <c r="B932" s="207">
        <v>5</v>
      </c>
      <c r="C932" s="216">
        <v>6</v>
      </c>
      <c r="N932" s="256">
        <v>5</v>
      </c>
      <c r="O932" s="255">
        <v>6</v>
      </c>
      <c r="Q932" s="263" t="s">
        <v>245</v>
      </c>
      <c r="R932" s="259">
        <v>4</v>
      </c>
      <c r="S932" s="261"/>
      <c r="T932" s="261"/>
      <c r="U932" s="261"/>
    </row>
    <row r="933" spans="1:21">
      <c r="Q933" s="279" t="s">
        <v>246</v>
      </c>
      <c r="R933" s="280">
        <v>0.20799999999999996</v>
      </c>
      <c r="S933" s="260" t="s">
        <v>247</v>
      </c>
      <c r="T933" s="261"/>
      <c r="U933" s="261"/>
    </row>
    <row r="938" spans="1:21">
      <c r="B938" t="s">
        <v>6</v>
      </c>
    </row>
    <row r="942" spans="1:21" ht="15.75" thickBot="1">
      <c r="B942" s="208" t="s">
        <v>229</v>
      </c>
      <c r="C942" s="215" t="s">
        <v>214</v>
      </c>
      <c r="N942" s="251" t="s">
        <v>229</v>
      </c>
      <c r="O942" s="253" t="s">
        <v>214</v>
      </c>
      <c r="Q942" s="258" t="s">
        <v>240</v>
      </c>
      <c r="R942" s="259">
        <v>6</v>
      </c>
      <c r="S942" s="260"/>
      <c r="T942" s="261"/>
      <c r="U942" s="261"/>
    </row>
    <row r="943" spans="1:21">
      <c r="A943" s="208" t="s">
        <v>12</v>
      </c>
      <c r="B943" s="207">
        <v>1</v>
      </c>
      <c r="C943" s="200">
        <v>1</v>
      </c>
      <c r="N943" s="256">
        <v>1</v>
      </c>
      <c r="O943" s="255">
        <v>1</v>
      </c>
      <c r="Q943" s="261"/>
      <c r="R943" s="262"/>
      <c r="S943" s="261"/>
      <c r="T943" s="261"/>
      <c r="U943" s="261"/>
    </row>
    <row r="944" spans="1:21">
      <c r="A944" s="208" t="s">
        <v>11</v>
      </c>
      <c r="B944" s="207">
        <v>6</v>
      </c>
      <c r="C944" s="216">
        <v>2</v>
      </c>
      <c r="N944" s="256">
        <v>6</v>
      </c>
      <c r="O944" s="255">
        <v>2</v>
      </c>
      <c r="Q944" s="263" t="s">
        <v>241</v>
      </c>
      <c r="R944" s="264">
        <v>0.37142857142857139</v>
      </c>
      <c r="S944" s="261"/>
      <c r="T944" s="261"/>
      <c r="U944" s="261"/>
    </row>
    <row r="945" spans="1:21">
      <c r="A945" s="208" t="s">
        <v>13</v>
      </c>
      <c r="B945" s="207">
        <v>3</v>
      </c>
      <c r="C945" s="216">
        <v>5</v>
      </c>
      <c r="N945" s="256">
        <v>3</v>
      </c>
      <c r="O945" s="255">
        <v>5</v>
      </c>
      <c r="Q945" s="258" t="s">
        <v>242</v>
      </c>
      <c r="R945" s="264">
        <v>-0.63005440035146321</v>
      </c>
      <c r="S945" s="265">
        <v>0.90898736099674582</v>
      </c>
      <c r="T945" s="260" t="s">
        <v>243</v>
      </c>
      <c r="U945" s="261"/>
    </row>
    <row r="946" spans="1:21">
      <c r="A946" s="208" t="s">
        <v>15</v>
      </c>
      <c r="B946" s="207">
        <v>4</v>
      </c>
      <c r="C946" s="216">
        <v>4</v>
      </c>
      <c r="N946" s="256">
        <v>4</v>
      </c>
      <c r="O946" s="255">
        <v>4</v>
      </c>
      <c r="Q946" s="261"/>
      <c r="R946" s="262"/>
      <c r="S946" s="261"/>
      <c r="T946" s="261"/>
      <c r="U946" s="261"/>
    </row>
    <row r="947" spans="1:21">
      <c r="A947" s="210" t="s">
        <v>16</v>
      </c>
      <c r="B947" s="207">
        <v>2</v>
      </c>
      <c r="C947" s="216">
        <v>3</v>
      </c>
      <c r="N947" s="256">
        <v>2</v>
      </c>
      <c r="O947" s="255">
        <v>3</v>
      </c>
      <c r="Q947" s="258" t="s">
        <v>244</v>
      </c>
      <c r="R947" s="264">
        <v>0.80009469136566258</v>
      </c>
      <c r="S947" s="261"/>
      <c r="T947" s="261"/>
      <c r="U947" s="261"/>
    </row>
    <row r="948" spans="1:21">
      <c r="A948" s="208" t="s">
        <v>14</v>
      </c>
      <c r="B948" s="207">
        <v>5</v>
      </c>
      <c r="C948" s="216">
        <v>6</v>
      </c>
      <c r="N948" s="256">
        <v>5</v>
      </c>
      <c r="O948" s="255">
        <v>6</v>
      </c>
      <c r="Q948" s="263" t="s">
        <v>245</v>
      </c>
      <c r="R948" s="259">
        <v>4</v>
      </c>
      <c r="S948" s="261"/>
      <c r="T948" s="261"/>
      <c r="U948" s="261"/>
    </row>
    <row r="949" spans="1:21">
      <c r="Q949" s="258" t="s">
        <v>246</v>
      </c>
      <c r="R949" s="266">
        <v>0.46847813411078709</v>
      </c>
      <c r="S949" s="260" t="s">
        <v>247</v>
      </c>
      <c r="T949" s="261"/>
      <c r="U949" s="261"/>
    </row>
    <row r="953" spans="1:21">
      <c r="P953" t="s">
        <v>6</v>
      </c>
    </row>
    <row r="955" spans="1:21">
      <c r="A955" t="s">
        <v>6</v>
      </c>
    </row>
    <row r="958" spans="1:21" ht="15.75" thickBot="1">
      <c r="B958" s="208" t="s">
        <v>229</v>
      </c>
      <c r="C958" s="213" t="s">
        <v>215</v>
      </c>
      <c r="N958" s="251" t="s">
        <v>229</v>
      </c>
      <c r="O958" s="268" t="s">
        <v>215</v>
      </c>
      <c r="Q958" s="258" t="s">
        <v>240</v>
      </c>
      <c r="R958" s="259">
        <v>6</v>
      </c>
      <c r="S958" s="260"/>
      <c r="T958" s="261"/>
      <c r="U958" s="261"/>
    </row>
    <row r="959" spans="1:21">
      <c r="A959" s="208" t="s">
        <v>12</v>
      </c>
      <c r="B959" s="207">
        <v>1</v>
      </c>
      <c r="C959" s="214">
        <v>1</v>
      </c>
      <c r="N959" s="256">
        <v>1</v>
      </c>
      <c r="O959" s="269">
        <v>1</v>
      </c>
      <c r="Q959" s="261"/>
      <c r="R959" s="262"/>
      <c r="S959" s="261"/>
      <c r="T959" s="261"/>
      <c r="U959" s="261"/>
    </row>
    <row r="960" spans="1:21">
      <c r="A960" s="208" t="s">
        <v>11</v>
      </c>
      <c r="B960" s="207">
        <v>6</v>
      </c>
      <c r="C960" s="198">
        <v>2</v>
      </c>
      <c r="N960" s="256">
        <v>6</v>
      </c>
      <c r="O960" s="269">
        <v>2</v>
      </c>
      <c r="Q960" s="263" t="s">
        <v>241</v>
      </c>
      <c r="R960" s="264">
        <v>-8.5714285714285743E-2</v>
      </c>
      <c r="S960" s="261"/>
      <c r="T960" s="261"/>
      <c r="U960" s="261"/>
    </row>
    <row r="961" spans="1:21">
      <c r="A961" s="208" t="s">
        <v>13</v>
      </c>
      <c r="B961" s="207">
        <v>3</v>
      </c>
      <c r="C961" s="198">
        <v>4</v>
      </c>
      <c r="N961" s="256">
        <v>3</v>
      </c>
      <c r="O961" s="269">
        <v>4</v>
      </c>
      <c r="Q961" s="258" t="s">
        <v>242</v>
      </c>
      <c r="R961" s="264">
        <v>-0.83891836038483625</v>
      </c>
      <c r="S961" s="265">
        <v>0.78011351962990272</v>
      </c>
      <c r="T961" s="260" t="s">
        <v>243</v>
      </c>
      <c r="U961" s="261"/>
    </row>
    <row r="962" spans="1:21">
      <c r="A962" s="208" t="s">
        <v>15</v>
      </c>
      <c r="B962" s="207">
        <v>4</v>
      </c>
      <c r="C962" s="198">
        <v>5</v>
      </c>
      <c r="N962" s="256">
        <v>4</v>
      </c>
      <c r="O962" s="269">
        <v>5</v>
      </c>
      <c r="Q962" s="261"/>
      <c r="R962" s="262"/>
      <c r="S962" s="261"/>
      <c r="T962" s="261"/>
      <c r="U962" s="261"/>
    </row>
    <row r="963" spans="1:21">
      <c r="A963" s="210" t="s">
        <v>16</v>
      </c>
      <c r="B963" s="207">
        <v>2</v>
      </c>
      <c r="C963" s="198">
        <v>6</v>
      </c>
      <c r="N963" s="256">
        <v>2</v>
      </c>
      <c r="O963" s="269">
        <v>6</v>
      </c>
      <c r="Q963" s="258" t="s">
        <v>244</v>
      </c>
      <c r="R963" s="264">
        <v>-0.17206180040292138</v>
      </c>
      <c r="S963" s="261"/>
      <c r="T963" s="261"/>
      <c r="U963" s="261"/>
    </row>
    <row r="964" spans="1:21">
      <c r="A964" s="208" t="s">
        <v>14</v>
      </c>
      <c r="B964" s="207">
        <v>5</v>
      </c>
      <c r="C964" s="198">
        <v>3</v>
      </c>
      <c r="N964" s="256">
        <v>5</v>
      </c>
      <c r="O964" s="269">
        <v>3</v>
      </c>
      <c r="Q964" s="263" t="s">
        <v>245</v>
      </c>
      <c r="R964" s="259">
        <v>4</v>
      </c>
      <c r="S964" s="261"/>
      <c r="T964" s="261"/>
      <c r="U964" s="261"/>
    </row>
    <row r="965" spans="1:21">
      <c r="Q965" s="258" t="s">
        <v>246</v>
      </c>
      <c r="R965" s="266">
        <v>0.87174344023323613</v>
      </c>
      <c r="S965" s="260" t="s">
        <v>247</v>
      </c>
      <c r="T965" s="261"/>
      <c r="U965" s="261"/>
    </row>
    <row r="967" spans="1:21">
      <c r="C967" t="s">
        <v>6</v>
      </c>
    </row>
    <row r="971" spans="1:21">
      <c r="B971" t="s">
        <v>6</v>
      </c>
    </row>
    <row r="974" spans="1:21" ht="15.75" thickBot="1">
      <c r="B974" s="208" t="s">
        <v>229</v>
      </c>
      <c r="C974" s="213" t="s">
        <v>260</v>
      </c>
      <c r="N974" s="251" t="s">
        <v>229</v>
      </c>
      <c r="O974" s="268" t="s">
        <v>260</v>
      </c>
      <c r="Q974" s="258" t="s">
        <v>240</v>
      </c>
      <c r="R974" s="259">
        <v>6</v>
      </c>
      <c r="S974" s="260"/>
      <c r="T974" s="261"/>
      <c r="U974" s="261"/>
    </row>
    <row r="975" spans="1:21">
      <c r="A975" s="208" t="s">
        <v>12</v>
      </c>
      <c r="B975" s="207">
        <v>1</v>
      </c>
      <c r="C975" s="214">
        <v>2</v>
      </c>
      <c r="N975" s="256">
        <v>1</v>
      </c>
      <c r="O975" s="269">
        <v>2</v>
      </c>
      <c r="Q975" s="261"/>
      <c r="R975" s="262"/>
      <c r="S975" s="261"/>
      <c r="T975" s="261"/>
      <c r="U975" s="261"/>
    </row>
    <row r="976" spans="1:21">
      <c r="A976" s="208" t="s">
        <v>11</v>
      </c>
      <c r="B976" s="207">
        <v>6</v>
      </c>
      <c r="C976" s="198">
        <v>3</v>
      </c>
      <c r="N976" s="256">
        <v>6</v>
      </c>
      <c r="O976" s="269">
        <v>3</v>
      </c>
      <c r="Q976" s="263" t="s">
        <v>241</v>
      </c>
      <c r="R976" s="264">
        <v>8.5714285714285687E-2</v>
      </c>
      <c r="S976" s="261"/>
      <c r="T976" s="261"/>
      <c r="U976" s="261"/>
    </row>
    <row r="977" spans="1:21">
      <c r="A977" s="208" t="s">
        <v>13</v>
      </c>
      <c r="B977" s="207">
        <v>3</v>
      </c>
      <c r="C977" s="198">
        <v>1</v>
      </c>
      <c r="N977" s="256">
        <v>3</v>
      </c>
      <c r="O977" s="269">
        <v>1</v>
      </c>
      <c r="Q977" s="258" t="s">
        <v>242</v>
      </c>
      <c r="R977" s="264">
        <v>-0.78011351962990272</v>
      </c>
      <c r="S977" s="265">
        <v>0.83891836038483625</v>
      </c>
      <c r="T977" s="260" t="s">
        <v>243</v>
      </c>
      <c r="U977" s="261"/>
    </row>
    <row r="978" spans="1:21">
      <c r="A978" s="208" t="s">
        <v>15</v>
      </c>
      <c r="B978" s="207">
        <v>4</v>
      </c>
      <c r="C978" s="198">
        <v>5</v>
      </c>
      <c r="N978" s="256">
        <v>4</v>
      </c>
      <c r="O978" s="269">
        <v>5</v>
      </c>
      <c r="Q978" s="261"/>
      <c r="R978" s="262"/>
      <c r="S978" s="261"/>
      <c r="T978" s="261"/>
      <c r="U978" s="261"/>
    </row>
    <row r="979" spans="1:21">
      <c r="A979" s="210" t="s">
        <v>16</v>
      </c>
      <c r="B979" s="207">
        <v>2</v>
      </c>
      <c r="C979" s="198">
        <v>6</v>
      </c>
      <c r="N979" s="256">
        <v>2</v>
      </c>
      <c r="O979" s="269">
        <v>6</v>
      </c>
      <c r="Q979" s="258" t="s">
        <v>244</v>
      </c>
      <c r="R979" s="264">
        <v>0.17206180040292127</v>
      </c>
      <c r="S979" s="261"/>
      <c r="T979" s="261"/>
      <c r="U979" s="261"/>
    </row>
    <row r="980" spans="1:21">
      <c r="A980" s="208" t="s">
        <v>14</v>
      </c>
      <c r="B980" s="207">
        <v>5</v>
      </c>
      <c r="C980" s="198">
        <v>4</v>
      </c>
      <c r="N980" s="256">
        <v>5</v>
      </c>
      <c r="O980" s="269">
        <v>4</v>
      </c>
      <c r="Q980" s="263" t="s">
        <v>245</v>
      </c>
      <c r="R980" s="259">
        <v>4</v>
      </c>
      <c r="S980" s="261"/>
      <c r="T980" s="261"/>
      <c r="U980" s="261"/>
    </row>
    <row r="981" spans="1:21">
      <c r="Q981" s="258" t="s">
        <v>246</v>
      </c>
      <c r="R981" s="266">
        <v>0.87174344023323624</v>
      </c>
      <c r="S981" s="260" t="s">
        <v>247</v>
      </c>
      <c r="T981" s="261"/>
      <c r="U981" s="261"/>
    </row>
    <row r="983" spans="1:21">
      <c r="C983" t="s">
        <v>6</v>
      </c>
    </row>
    <row r="990" spans="1:21" ht="15.75" thickBot="1">
      <c r="B990" s="1" t="s">
        <v>229</v>
      </c>
      <c r="C990" s="215" t="s">
        <v>221</v>
      </c>
      <c r="N990" s="251" t="s">
        <v>229</v>
      </c>
      <c r="O990" s="253" t="s">
        <v>221</v>
      </c>
      <c r="Q990" s="258" t="s">
        <v>240</v>
      </c>
      <c r="R990" s="259">
        <v>6</v>
      </c>
      <c r="S990" s="260"/>
      <c r="T990" s="261"/>
      <c r="U990" s="261"/>
    </row>
    <row r="991" spans="1:21">
      <c r="A991" s="208" t="s">
        <v>12</v>
      </c>
      <c r="B991" s="207">
        <v>1</v>
      </c>
      <c r="C991" s="200">
        <v>5</v>
      </c>
      <c r="N991" s="256">
        <v>1</v>
      </c>
      <c r="O991" s="255">
        <v>5</v>
      </c>
      <c r="Q991" s="261"/>
      <c r="R991" s="262"/>
      <c r="S991" s="261"/>
      <c r="T991" s="261"/>
      <c r="U991" s="261"/>
    </row>
    <row r="992" spans="1:21">
      <c r="A992" s="208" t="s">
        <v>11</v>
      </c>
      <c r="B992" s="207">
        <v>6</v>
      </c>
      <c r="C992" s="216">
        <v>1</v>
      </c>
      <c r="N992" s="256">
        <v>6</v>
      </c>
      <c r="O992" s="255">
        <v>1</v>
      </c>
      <c r="Q992" s="277" t="s">
        <v>241</v>
      </c>
      <c r="R992" s="278">
        <v>-0.6</v>
      </c>
      <c r="S992" s="261"/>
      <c r="T992" s="261"/>
      <c r="U992" s="261"/>
    </row>
    <row r="993" spans="1:21">
      <c r="A993" s="208" t="s">
        <v>13</v>
      </c>
      <c r="B993" s="207">
        <v>3</v>
      </c>
      <c r="C993" s="216">
        <v>6</v>
      </c>
      <c r="N993" s="256">
        <v>3</v>
      </c>
      <c r="O993" s="255">
        <v>6</v>
      </c>
      <c r="Q993" s="258" t="s">
        <v>242</v>
      </c>
      <c r="R993" s="264">
        <v>-0.94930819811982847</v>
      </c>
      <c r="S993" s="265">
        <v>0.41234923940018903</v>
      </c>
      <c r="T993" s="260" t="s">
        <v>243</v>
      </c>
      <c r="U993" s="261"/>
    </row>
    <row r="994" spans="1:21">
      <c r="A994" s="208" t="s">
        <v>15</v>
      </c>
      <c r="B994" s="207">
        <v>4</v>
      </c>
      <c r="C994" s="216">
        <v>2</v>
      </c>
      <c r="N994" s="256">
        <v>4</v>
      </c>
      <c r="O994" s="255">
        <v>2</v>
      </c>
      <c r="Q994" s="261"/>
      <c r="R994" s="262"/>
      <c r="S994" s="261"/>
      <c r="T994" s="261"/>
      <c r="U994" s="261"/>
    </row>
    <row r="995" spans="1:21">
      <c r="A995" s="210" t="s">
        <v>16</v>
      </c>
      <c r="B995" s="207">
        <v>2</v>
      </c>
      <c r="C995" s="216">
        <v>3</v>
      </c>
      <c r="N995" s="256">
        <v>2</v>
      </c>
      <c r="O995" s="255">
        <v>3</v>
      </c>
      <c r="Q995" s="258" t="s">
        <v>244</v>
      </c>
      <c r="R995" s="264">
        <v>-1.5</v>
      </c>
      <c r="S995" s="261"/>
      <c r="T995" s="261"/>
      <c r="U995" s="261"/>
    </row>
    <row r="996" spans="1:21">
      <c r="A996" s="208" t="s">
        <v>14</v>
      </c>
      <c r="B996" s="207">
        <v>5</v>
      </c>
      <c r="C996" s="216">
        <v>4</v>
      </c>
      <c r="N996" s="256">
        <v>5</v>
      </c>
      <c r="O996" s="255">
        <v>4</v>
      </c>
      <c r="Q996" s="263" t="s">
        <v>245</v>
      </c>
      <c r="R996" s="259">
        <v>4</v>
      </c>
      <c r="S996" s="261"/>
      <c r="T996" s="261"/>
      <c r="U996" s="261"/>
    </row>
    <row r="997" spans="1:21">
      <c r="Q997" s="279" t="s">
        <v>246</v>
      </c>
      <c r="R997" s="280">
        <v>0.2079999999999998</v>
      </c>
      <c r="S997" s="260" t="s">
        <v>247</v>
      </c>
      <c r="T997" s="261"/>
      <c r="U997" s="261"/>
    </row>
    <row r="1006" spans="1:21">
      <c r="A1006" s="275"/>
      <c r="B1006" s="275"/>
      <c r="C1006" s="275"/>
      <c r="D1006" s="275"/>
      <c r="E1006" s="275"/>
      <c r="F1006" s="275"/>
      <c r="G1006" s="275"/>
      <c r="H1006" s="275"/>
      <c r="I1006" s="275"/>
      <c r="J1006" s="275"/>
      <c r="K1006" s="275"/>
      <c r="L1006" s="275"/>
      <c r="M1006" s="275"/>
      <c r="N1006" s="275"/>
      <c r="O1006" s="275"/>
      <c r="P1006" s="275"/>
      <c r="Q1006" s="275"/>
      <c r="R1006" s="275"/>
      <c r="S1006" s="275"/>
      <c r="T1006" s="275"/>
    </row>
    <row r="1008" spans="1:21" ht="15.75" thickBot="1">
      <c r="B1008" s="208" t="s">
        <v>178</v>
      </c>
      <c r="C1008" s="208" t="s">
        <v>232</v>
      </c>
      <c r="N1008" s="208" t="s">
        <v>178</v>
      </c>
      <c r="O1008" s="251" t="s">
        <v>232</v>
      </c>
      <c r="Q1008" s="258" t="s">
        <v>240</v>
      </c>
      <c r="R1008" s="259">
        <v>6</v>
      </c>
      <c r="S1008" s="260"/>
      <c r="T1008" s="261"/>
      <c r="U1008" s="261"/>
    </row>
    <row r="1009" spans="1:21">
      <c r="A1009" s="208" t="s">
        <v>12</v>
      </c>
      <c r="B1009" s="207">
        <v>1</v>
      </c>
      <c r="C1009" s="212">
        <v>1</v>
      </c>
      <c r="N1009" s="256">
        <v>1</v>
      </c>
      <c r="O1009" s="257">
        <v>1</v>
      </c>
      <c r="Q1009" s="261"/>
      <c r="R1009" s="262"/>
      <c r="S1009" s="261"/>
      <c r="T1009" s="261"/>
      <c r="U1009" s="261"/>
    </row>
    <row r="1010" spans="1:21">
      <c r="A1010" s="208" t="s">
        <v>11</v>
      </c>
      <c r="B1010" s="207">
        <v>2</v>
      </c>
      <c r="C1010" s="212">
        <v>2</v>
      </c>
      <c r="N1010" s="256">
        <v>2</v>
      </c>
      <c r="O1010" s="257">
        <v>2</v>
      </c>
      <c r="Q1010" s="263" t="s">
        <v>241</v>
      </c>
      <c r="R1010" s="264">
        <v>0.48571428571428571</v>
      </c>
      <c r="S1010" s="261"/>
      <c r="T1010" s="261"/>
      <c r="U1010" s="261"/>
    </row>
    <row r="1011" spans="1:21">
      <c r="A1011" s="208" t="s">
        <v>13</v>
      </c>
      <c r="B1011" s="207">
        <v>4</v>
      </c>
      <c r="C1011" s="212">
        <v>5</v>
      </c>
      <c r="N1011" s="256">
        <v>4</v>
      </c>
      <c r="O1011" s="257">
        <v>5</v>
      </c>
      <c r="Q1011" s="258" t="s">
        <v>242</v>
      </c>
      <c r="R1011" s="264">
        <v>-0.5378671264199274</v>
      </c>
      <c r="S1011" s="265">
        <v>0.93048897415640697</v>
      </c>
      <c r="T1011" s="260" t="s">
        <v>243</v>
      </c>
      <c r="U1011" s="261"/>
    </row>
    <row r="1012" spans="1:21">
      <c r="A1012" s="208" t="s">
        <v>15</v>
      </c>
      <c r="B1012" s="207">
        <v>3</v>
      </c>
      <c r="C1012" s="212">
        <v>6</v>
      </c>
      <c r="N1012" s="256">
        <v>3</v>
      </c>
      <c r="O1012" s="257">
        <v>6</v>
      </c>
      <c r="Q1012" s="261"/>
      <c r="R1012" s="262"/>
      <c r="S1012" s="261"/>
      <c r="T1012" s="261"/>
      <c r="U1012" s="261"/>
    </row>
    <row r="1013" spans="1:21">
      <c r="A1013" s="210" t="s">
        <v>16</v>
      </c>
      <c r="B1013" s="207">
        <v>5</v>
      </c>
      <c r="C1013" s="212">
        <v>3</v>
      </c>
      <c r="N1013" s="256">
        <v>5</v>
      </c>
      <c r="O1013" s="257">
        <v>3</v>
      </c>
      <c r="Q1013" s="258" t="s">
        <v>244</v>
      </c>
      <c r="R1013" s="264">
        <v>1.1113247657830427</v>
      </c>
      <c r="S1013" s="261"/>
      <c r="T1013" s="261"/>
      <c r="U1013" s="261"/>
    </row>
    <row r="1014" spans="1:21">
      <c r="A1014" s="208" t="s">
        <v>14</v>
      </c>
      <c r="B1014" s="207">
        <v>6</v>
      </c>
      <c r="C1014" s="212">
        <v>4</v>
      </c>
      <c r="N1014" s="256">
        <v>6</v>
      </c>
      <c r="O1014" s="257">
        <v>4</v>
      </c>
      <c r="Q1014" s="263" t="s">
        <v>245</v>
      </c>
      <c r="R1014" s="259">
        <v>4</v>
      </c>
      <c r="S1014" s="261"/>
      <c r="T1014" s="261"/>
      <c r="U1014" s="261"/>
    </row>
    <row r="1015" spans="1:21">
      <c r="Q1015" s="258" t="s">
        <v>246</v>
      </c>
      <c r="R1015" s="266">
        <v>0.32872303206997078</v>
      </c>
      <c r="S1015" s="260" t="s">
        <v>247</v>
      </c>
      <c r="T1015" s="261"/>
      <c r="U1015" s="261"/>
    </row>
    <row r="1019" spans="1:21">
      <c r="D1019" t="s">
        <v>6</v>
      </c>
    </row>
    <row r="1024" spans="1:21">
      <c r="B1024" t="s">
        <v>6</v>
      </c>
    </row>
    <row r="1025" spans="1:21" ht="15.75" thickBot="1">
      <c r="B1025" s="208" t="s">
        <v>178</v>
      </c>
      <c r="C1025" s="215" t="s">
        <v>212</v>
      </c>
      <c r="N1025" s="208" t="s">
        <v>178</v>
      </c>
      <c r="O1025" s="253" t="s">
        <v>212</v>
      </c>
      <c r="Q1025" s="258" t="s">
        <v>240</v>
      </c>
      <c r="R1025" s="259">
        <v>6</v>
      </c>
      <c r="S1025" s="260"/>
      <c r="T1025" s="261"/>
      <c r="U1025" s="261"/>
    </row>
    <row r="1026" spans="1:21">
      <c r="A1026" s="208" t="s">
        <v>12</v>
      </c>
      <c r="B1026" s="207">
        <v>1</v>
      </c>
      <c r="C1026" s="206">
        <v>2</v>
      </c>
      <c r="N1026" s="256">
        <v>1</v>
      </c>
      <c r="O1026" s="267">
        <v>2</v>
      </c>
      <c r="Q1026" s="261"/>
      <c r="R1026" s="262"/>
      <c r="S1026" s="261"/>
      <c r="T1026" s="261"/>
      <c r="U1026" s="261"/>
    </row>
    <row r="1027" spans="1:21">
      <c r="A1027" s="208" t="s">
        <v>11</v>
      </c>
      <c r="B1027" s="207">
        <v>2</v>
      </c>
      <c r="C1027" s="206">
        <v>1</v>
      </c>
      <c r="N1027" s="256">
        <v>2</v>
      </c>
      <c r="O1027" s="267">
        <v>1</v>
      </c>
      <c r="Q1027" s="277" t="s">
        <v>241</v>
      </c>
      <c r="R1027" s="278">
        <v>0.88571428571428568</v>
      </c>
      <c r="S1027" s="261"/>
      <c r="T1027" s="261"/>
      <c r="U1027" s="261"/>
    </row>
    <row r="1028" spans="1:21">
      <c r="A1028" s="208" t="s">
        <v>13</v>
      </c>
      <c r="B1028" s="207">
        <v>4</v>
      </c>
      <c r="C1028" s="206">
        <v>4</v>
      </c>
      <c r="N1028" s="256">
        <v>4</v>
      </c>
      <c r="O1028" s="267">
        <v>4</v>
      </c>
      <c r="Q1028" s="258" t="s">
        <v>242</v>
      </c>
      <c r="R1028" s="264">
        <v>0.26371282271312396</v>
      </c>
      <c r="S1028" s="265">
        <v>0.9874704937686184</v>
      </c>
      <c r="T1028" s="260" t="s">
        <v>243</v>
      </c>
      <c r="U1028" s="261"/>
    </row>
    <row r="1029" spans="1:21">
      <c r="A1029" s="208" t="s">
        <v>15</v>
      </c>
      <c r="B1029" s="207">
        <v>3</v>
      </c>
      <c r="C1029" s="206">
        <v>3</v>
      </c>
      <c r="N1029" s="256">
        <v>3</v>
      </c>
      <c r="O1029" s="267">
        <v>3</v>
      </c>
      <c r="Q1029" s="261"/>
      <c r="R1029" s="262"/>
      <c r="S1029" s="261"/>
      <c r="T1029" s="261"/>
      <c r="U1029" s="261"/>
    </row>
    <row r="1030" spans="1:21">
      <c r="A1030" s="210" t="s">
        <v>16</v>
      </c>
      <c r="B1030" s="207">
        <v>5</v>
      </c>
      <c r="C1030" s="206">
        <v>6</v>
      </c>
      <c r="N1030" s="256">
        <v>5</v>
      </c>
      <c r="O1030" s="267">
        <v>6</v>
      </c>
      <c r="Q1030" s="258" t="s">
        <v>244</v>
      </c>
      <c r="R1030" s="264">
        <v>3.8158362203593139</v>
      </c>
      <c r="S1030" s="261"/>
      <c r="T1030" s="261"/>
      <c r="U1030" s="261"/>
    </row>
    <row r="1031" spans="1:21">
      <c r="A1031" s="208" t="s">
        <v>14</v>
      </c>
      <c r="B1031" s="207">
        <v>6</v>
      </c>
      <c r="C1031" s="206">
        <v>5</v>
      </c>
      <c r="N1031" s="256">
        <v>6</v>
      </c>
      <c r="O1031" s="267">
        <v>5</v>
      </c>
      <c r="Q1031" s="263" t="s">
        <v>245</v>
      </c>
      <c r="R1031" s="259">
        <v>4</v>
      </c>
      <c r="S1031" s="261"/>
      <c r="T1031" s="261"/>
      <c r="U1031" s="261"/>
    </row>
    <row r="1032" spans="1:21">
      <c r="Q1032" s="279" t="s">
        <v>246</v>
      </c>
      <c r="R1032" s="280">
        <v>1.8845481049562851E-2</v>
      </c>
      <c r="S1032" s="260" t="s">
        <v>247</v>
      </c>
      <c r="T1032" s="261"/>
      <c r="U1032" s="261"/>
    </row>
    <row r="1037" spans="1:21">
      <c r="B1037" t="s">
        <v>6</v>
      </c>
    </row>
    <row r="1038" spans="1:21">
      <c r="B1038" t="s">
        <v>6</v>
      </c>
    </row>
    <row r="1041" spans="1:21" ht="15.75" thickBot="1">
      <c r="B1041" s="208" t="s">
        <v>178</v>
      </c>
      <c r="C1041" s="215" t="s">
        <v>213</v>
      </c>
      <c r="N1041" s="208" t="s">
        <v>178</v>
      </c>
      <c r="O1041" s="253" t="s">
        <v>213</v>
      </c>
      <c r="Q1041" s="258" t="s">
        <v>240</v>
      </c>
      <c r="R1041" s="259">
        <v>6</v>
      </c>
      <c r="S1041" s="260"/>
      <c r="T1041" s="261"/>
      <c r="U1041" s="261"/>
    </row>
    <row r="1042" spans="1:21">
      <c r="A1042" s="208" t="s">
        <v>12</v>
      </c>
      <c r="B1042" s="207">
        <v>1</v>
      </c>
      <c r="C1042" s="200">
        <v>1</v>
      </c>
      <c r="N1042" s="256">
        <v>1</v>
      </c>
      <c r="O1042" s="255">
        <v>1</v>
      </c>
      <c r="Q1042" s="261"/>
      <c r="R1042" s="262"/>
      <c r="S1042" s="261"/>
      <c r="T1042" s="261"/>
      <c r="U1042" s="261"/>
    </row>
    <row r="1043" spans="1:21">
      <c r="A1043" s="208" t="s">
        <v>11</v>
      </c>
      <c r="B1043" s="207">
        <v>2</v>
      </c>
      <c r="C1043" s="216">
        <v>3</v>
      </c>
      <c r="N1043" s="256">
        <v>2</v>
      </c>
      <c r="O1043" s="255">
        <v>3</v>
      </c>
      <c r="Q1043" s="277" t="s">
        <v>241</v>
      </c>
      <c r="R1043" s="278">
        <v>0.65714285714285714</v>
      </c>
      <c r="S1043" s="261"/>
      <c r="T1043" s="261"/>
      <c r="U1043" s="261"/>
    </row>
    <row r="1044" spans="1:21">
      <c r="A1044" s="208" t="s">
        <v>13</v>
      </c>
      <c r="B1044" s="207">
        <v>4</v>
      </c>
      <c r="C1044" s="216">
        <v>5</v>
      </c>
      <c r="N1044" s="256">
        <v>4</v>
      </c>
      <c r="O1044" s="255">
        <v>5</v>
      </c>
      <c r="Q1044" s="258" t="s">
        <v>242</v>
      </c>
      <c r="R1044" s="264">
        <v>-0.33088118319473464</v>
      </c>
      <c r="S1044" s="265">
        <v>0.95786403049414948</v>
      </c>
      <c r="T1044" s="260" t="s">
        <v>243</v>
      </c>
      <c r="U1044" s="261"/>
    </row>
    <row r="1045" spans="1:21">
      <c r="A1045" s="208" t="s">
        <v>15</v>
      </c>
      <c r="B1045" s="207">
        <v>3</v>
      </c>
      <c r="C1045" s="216">
        <v>4</v>
      </c>
      <c r="N1045" s="256">
        <v>3</v>
      </c>
      <c r="O1045" s="255">
        <v>4</v>
      </c>
      <c r="Q1045" s="261"/>
      <c r="R1045" s="262"/>
      <c r="S1045" s="261"/>
      <c r="T1045" s="261"/>
      <c r="U1045" s="261"/>
    </row>
    <row r="1046" spans="1:21">
      <c r="A1046" s="210" t="s">
        <v>16</v>
      </c>
      <c r="B1046" s="207">
        <v>5</v>
      </c>
      <c r="C1046" s="216">
        <v>2</v>
      </c>
      <c r="N1046" s="256">
        <v>5</v>
      </c>
      <c r="O1046" s="255">
        <v>2</v>
      </c>
      <c r="Q1046" s="258" t="s">
        <v>244</v>
      </c>
      <c r="R1046" s="264">
        <v>1.7436255002314778</v>
      </c>
      <c r="S1046" s="261"/>
      <c r="T1046" s="261"/>
      <c r="U1046" s="261"/>
    </row>
    <row r="1047" spans="1:21">
      <c r="A1047" s="208" t="s">
        <v>14</v>
      </c>
      <c r="B1047" s="207">
        <v>6</v>
      </c>
      <c r="C1047" s="216">
        <v>6</v>
      </c>
      <c r="N1047" s="256">
        <v>6</v>
      </c>
      <c r="O1047" s="255">
        <v>6</v>
      </c>
      <c r="Q1047" s="263" t="s">
        <v>245</v>
      </c>
      <c r="R1047" s="259">
        <v>4</v>
      </c>
      <c r="S1047" s="261"/>
      <c r="T1047" s="261"/>
      <c r="U1047" s="261"/>
    </row>
    <row r="1048" spans="1:21">
      <c r="Q1048" s="279" t="s">
        <v>246</v>
      </c>
      <c r="R1048" s="280">
        <v>0.15617492711370251</v>
      </c>
      <c r="S1048" s="260" t="s">
        <v>247</v>
      </c>
      <c r="T1048" s="261"/>
      <c r="U1048" s="261"/>
    </row>
    <row r="1051" spans="1:21">
      <c r="B1051" t="s">
        <v>6</v>
      </c>
    </row>
    <row r="1057" spans="1:21" ht="15.75" thickBot="1">
      <c r="B1057" s="208" t="s">
        <v>178</v>
      </c>
      <c r="C1057" s="215" t="s">
        <v>214</v>
      </c>
      <c r="N1057" s="208" t="s">
        <v>178</v>
      </c>
      <c r="O1057" s="253" t="s">
        <v>214</v>
      </c>
      <c r="Q1057" s="258" t="s">
        <v>240</v>
      </c>
      <c r="R1057" s="259">
        <v>6</v>
      </c>
      <c r="S1057" s="260"/>
      <c r="T1057" s="261"/>
      <c r="U1057" s="261"/>
    </row>
    <row r="1058" spans="1:21">
      <c r="A1058" s="208" t="s">
        <v>12</v>
      </c>
      <c r="B1058" s="207">
        <v>1</v>
      </c>
      <c r="C1058" s="200">
        <v>1</v>
      </c>
      <c r="N1058" s="256">
        <v>1</v>
      </c>
      <c r="O1058" s="255">
        <v>1</v>
      </c>
      <c r="Q1058" s="261"/>
      <c r="R1058" s="262"/>
      <c r="S1058" s="261"/>
      <c r="T1058" s="261"/>
      <c r="U1058" s="261"/>
    </row>
    <row r="1059" spans="1:21">
      <c r="A1059" s="208" t="s">
        <v>11</v>
      </c>
      <c r="B1059" s="207">
        <v>2</v>
      </c>
      <c r="C1059" s="216">
        <v>2</v>
      </c>
      <c r="N1059" s="256">
        <v>2</v>
      </c>
      <c r="O1059" s="255">
        <v>2</v>
      </c>
      <c r="Q1059" s="277" t="s">
        <v>241</v>
      </c>
      <c r="R1059" s="278">
        <v>0.82857142857142863</v>
      </c>
      <c r="S1059" s="261"/>
      <c r="T1059" s="261"/>
      <c r="U1059" s="261"/>
    </row>
    <row r="1060" spans="1:21">
      <c r="A1060" s="208" t="s">
        <v>13</v>
      </c>
      <c r="B1060" s="207">
        <v>4</v>
      </c>
      <c r="C1060" s="216">
        <v>5</v>
      </c>
      <c r="N1060" s="256">
        <v>4</v>
      </c>
      <c r="O1060" s="255">
        <v>5</v>
      </c>
      <c r="Q1060" s="258" t="s">
        <v>242</v>
      </c>
      <c r="R1060" s="264">
        <v>5.1929423445347012E-2</v>
      </c>
      <c r="S1060" s="265">
        <v>0.98068459533667673</v>
      </c>
      <c r="T1060" s="260" t="s">
        <v>243</v>
      </c>
      <c r="U1060" s="261"/>
    </row>
    <row r="1061" spans="1:21">
      <c r="A1061" s="208" t="s">
        <v>15</v>
      </c>
      <c r="B1061" s="207">
        <v>3</v>
      </c>
      <c r="C1061" s="216">
        <v>4</v>
      </c>
      <c r="N1061" s="256">
        <v>3</v>
      </c>
      <c r="O1061" s="255">
        <v>4</v>
      </c>
      <c r="Q1061" s="261"/>
      <c r="R1061" s="262"/>
      <c r="S1061" s="261"/>
      <c r="T1061" s="261"/>
      <c r="U1061" s="261"/>
    </row>
    <row r="1062" spans="1:21">
      <c r="A1062" s="210" t="s">
        <v>16</v>
      </c>
      <c r="B1062" s="207">
        <v>5</v>
      </c>
      <c r="C1062" s="216">
        <v>3</v>
      </c>
      <c r="N1062" s="256">
        <v>5</v>
      </c>
      <c r="O1062" s="255">
        <v>3</v>
      </c>
      <c r="Q1062" s="258" t="s">
        <v>244</v>
      </c>
      <c r="R1062" s="264">
        <v>2.9598001058630077</v>
      </c>
      <c r="S1062" s="261"/>
      <c r="T1062" s="261"/>
      <c r="U1062" s="261"/>
    </row>
    <row r="1063" spans="1:21">
      <c r="A1063" s="208" t="s">
        <v>14</v>
      </c>
      <c r="B1063" s="207">
        <v>6</v>
      </c>
      <c r="C1063" s="216">
        <v>6</v>
      </c>
      <c r="N1063" s="256">
        <v>6</v>
      </c>
      <c r="O1063" s="255">
        <v>6</v>
      </c>
      <c r="Q1063" s="263" t="s">
        <v>245</v>
      </c>
      <c r="R1063" s="259">
        <v>4</v>
      </c>
      <c r="S1063" s="261"/>
      <c r="T1063" s="261"/>
      <c r="U1063" s="261"/>
    </row>
    <row r="1064" spans="1:21">
      <c r="Q1064" s="279" t="s">
        <v>246</v>
      </c>
      <c r="R1064" s="280">
        <v>4.156268221574333E-2</v>
      </c>
      <c r="S1064" s="260" t="s">
        <v>247</v>
      </c>
      <c r="T1064" s="261"/>
      <c r="U1064" s="261"/>
    </row>
    <row r="1069" spans="1:21">
      <c r="A1069" t="s">
        <v>6</v>
      </c>
      <c r="C1069" t="s">
        <v>6</v>
      </c>
    </row>
    <row r="1074" spans="1:21" ht="15.75" thickBot="1">
      <c r="B1074" s="208" t="s">
        <v>178</v>
      </c>
      <c r="C1074" s="217" t="s">
        <v>217</v>
      </c>
      <c r="N1074" s="208" t="s">
        <v>178</v>
      </c>
      <c r="O1074" s="270" t="s">
        <v>217</v>
      </c>
      <c r="Q1074" s="261"/>
      <c r="R1074" s="261"/>
      <c r="S1074" s="261"/>
      <c r="T1074" s="261"/>
      <c r="U1074" s="261"/>
    </row>
    <row r="1075" spans="1:21">
      <c r="A1075" s="208" t="s">
        <v>12</v>
      </c>
      <c r="B1075" s="207">
        <v>1</v>
      </c>
      <c r="C1075" s="218">
        <v>4</v>
      </c>
      <c r="N1075" s="256">
        <v>1</v>
      </c>
      <c r="O1075" s="271">
        <v>4</v>
      </c>
      <c r="Q1075" s="258" t="s">
        <v>240</v>
      </c>
      <c r="R1075" s="259">
        <v>6</v>
      </c>
      <c r="S1075" s="260"/>
      <c r="T1075" s="261"/>
      <c r="U1075" s="261"/>
    </row>
    <row r="1076" spans="1:21">
      <c r="A1076" s="208" t="s">
        <v>11</v>
      </c>
      <c r="B1076" s="207">
        <v>2</v>
      </c>
      <c r="C1076" s="219">
        <v>3</v>
      </c>
      <c r="N1076" s="256">
        <v>2</v>
      </c>
      <c r="O1076" s="271">
        <v>3</v>
      </c>
      <c r="Q1076" s="261"/>
      <c r="R1076" s="262"/>
      <c r="S1076" s="261"/>
      <c r="T1076" s="261"/>
      <c r="U1076" s="261"/>
    </row>
    <row r="1077" spans="1:21">
      <c r="A1077" s="208" t="s">
        <v>13</v>
      </c>
      <c r="B1077" s="207">
        <v>4</v>
      </c>
      <c r="C1077" s="219">
        <v>6</v>
      </c>
      <c r="N1077" s="256">
        <v>4</v>
      </c>
      <c r="O1077" s="271">
        <v>6</v>
      </c>
      <c r="Q1077" s="263" t="s">
        <v>241</v>
      </c>
      <c r="R1077" s="264">
        <v>0.2</v>
      </c>
      <c r="S1077" s="261"/>
      <c r="T1077" s="261"/>
      <c r="U1077" s="261"/>
    </row>
    <row r="1078" spans="1:21">
      <c r="A1078" s="208" t="s">
        <v>15</v>
      </c>
      <c r="B1078" s="207">
        <v>3</v>
      </c>
      <c r="C1078" s="219">
        <v>1</v>
      </c>
      <c r="N1078" s="256">
        <v>3</v>
      </c>
      <c r="O1078" s="271">
        <v>1</v>
      </c>
      <c r="Q1078" s="258" t="s">
        <v>242</v>
      </c>
      <c r="R1078" s="264">
        <v>-0.73005871417035839</v>
      </c>
      <c r="S1078" s="265">
        <v>0.87030076812473556</v>
      </c>
      <c r="T1078" s="260" t="s">
        <v>243</v>
      </c>
      <c r="U1078" s="261"/>
    </row>
    <row r="1079" spans="1:21">
      <c r="A1079" s="210" t="s">
        <v>16</v>
      </c>
      <c r="B1079" s="207">
        <v>5</v>
      </c>
      <c r="C1079" s="219">
        <v>2</v>
      </c>
      <c r="N1079" s="256">
        <v>5</v>
      </c>
      <c r="O1079" s="271">
        <v>2</v>
      </c>
      <c r="Q1079" s="261"/>
      <c r="R1079" s="262"/>
      <c r="S1079" s="261"/>
      <c r="T1079" s="261"/>
      <c r="U1079" s="261"/>
    </row>
    <row r="1080" spans="1:21">
      <c r="A1080" s="208" t="s">
        <v>14</v>
      </c>
      <c r="B1080" s="207">
        <v>6</v>
      </c>
      <c r="C1080" s="219">
        <v>5</v>
      </c>
      <c r="N1080" s="256">
        <v>6</v>
      </c>
      <c r="O1080" s="271">
        <v>5</v>
      </c>
      <c r="Q1080" s="258" t="s">
        <v>244</v>
      </c>
      <c r="R1080" s="264">
        <v>0.40824829046386302</v>
      </c>
      <c r="S1080" s="261"/>
      <c r="T1080" s="261"/>
      <c r="U1080" s="261"/>
    </row>
    <row r="1081" spans="1:21">
      <c r="Q1081" s="263" t="s">
        <v>245</v>
      </c>
      <c r="R1081" s="259">
        <v>4</v>
      </c>
      <c r="S1081" s="261"/>
      <c r="T1081" s="261"/>
      <c r="U1081" s="261"/>
    </row>
    <row r="1082" spans="1:21">
      <c r="Q1082" s="258" t="s">
        <v>246</v>
      </c>
      <c r="R1082" s="266">
        <v>0.70400000000000018</v>
      </c>
      <c r="S1082" s="260" t="s">
        <v>247</v>
      </c>
      <c r="T1082" s="261"/>
      <c r="U1082" s="261"/>
    </row>
    <row r="1084" spans="1:21">
      <c r="D1084" t="s">
        <v>6</v>
      </c>
    </row>
    <row r="1092" spans="1:21" ht="15.75" thickBot="1">
      <c r="B1092" s="208" t="s">
        <v>178</v>
      </c>
      <c r="C1092" s="215" t="s">
        <v>218</v>
      </c>
      <c r="N1092" s="208" t="s">
        <v>178</v>
      </c>
      <c r="O1092" s="253" t="s">
        <v>218</v>
      </c>
      <c r="Q1092" s="258" t="s">
        <v>240</v>
      </c>
      <c r="R1092" s="259">
        <v>6</v>
      </c>
      <c r="S1092" s="260"/>
      <c r="T1092" s="261"/>
      <c r="U1092" s="261"/>
    </row>
    <row r="1093" spans="1:21">
      <c r="A1093" s="208" t="s">
        <v>12</v>
      </c>
      <c r="B1093" s="207">
        <v>1</v>
      </c>
      <c r="C1093" s="200">
        <v>6</v>
      </c>
      <c r="N1093" s="256">
        <v>1</v>
      </c>
      <c r="O1093" s="255">
        <v>6</v>
      </c>
      <c r="Q1093" s="261"/>
      <c r="R1093" s="262"/>
      <c r="S1093" s="261"/>
      <c r="T1093" s="261"/>
      <c r="U1093" s="261"/>
    </row>
    <row r="1094" spans="1:21">
      <c r="A1094" s="208" t="s">
        <v>11</v>
      </c>
      <c r="B1094" s="207">
        <v>2</v>
      </c>
      <c r="C1094" s="216">
        <v>5</v>
      </c>
      <c r="N1094" s="256">
        <v>2</v>
      </c>
      <c r="O1094" s="255">
        <v>5</v>
      </c>
      <c r="Q1094" s="277" t="s">
        <v>241</v>
      </c>
      <c r="R1094" s="278">
        <v>-0.6</v>
      </c>
      <c r="S1094" s="261"/>
      <c r="T1094" s="261"/>
      <c r="U1094" s="261"/>
    </row>
    <row r="1095" spans="1:21">
      <c r="A1095" s="208" t="s">
        <v>13</v>
      </c>
      <c r="B1095" s="207">
        <v>4</v>
      </c>
      <c r="C1095" s="216">
        <v>3</v>
      </c>
      <c r="N1095" s="256">
        <v>4</v>
      </c>
      <c r="O1095" s="255">
        <v>3</v>
      </c>
      <c r="Q1095" s="258" t="s">
        <v>242</v>
      </c>
      <c r="R1095" s="264">
        <v>-0.94930819811982847</v>
      </c>
      <c r="S1095" s="265">
        <v>0.41234923940018903</v>
      </c>
      <c r="T1095" s="260" t="s">
        <v>243</v>
      </c>
      <c r="U1095" s="261"/>
    </row>
    <row r="1096" spans="1:21">
      <c r="A1096" s="208" t="s">
        <v>15</v>
      </c>
      <c r="B1096" s="207">
        <v>3</v>
      </c>
      <c r="C1096" s="216">
        <v>2</v>
      </c>
      <c r="N1096" s="256">
        <v>3</v>
      </c>
      <c r="O1096" s="255">
        <v>2</v>
      </c>
      <c r="Q1096" s="261"/>
      <c r="R1096" s="262"/>
      <c r="S1096" s="261"/>
      <c r="T1096" s="261"/>
      <c r="U1096" s="261"/>
    </row>
    <row r="1097" spans="1:21">
      <c r="A1097" s="210" t="s">
        <v>16</v>
      </c>
      <c r="B1097" s="207">
        <v>5</v>
      </c>
      <c r="C1097" s="216">
        <v>1</v>
      </c>
      <c r="N1097" s="256">
        <v>5</v>
      </c>
      <c r="O1097" s="255">
        <v>1</v>
      </c>
      <c r="Q1097" s="258" t="s">
        <v>244</v>
      </c>
      <c r="R1097" s="264">
        <v>-1.5</v>
      </c>
      <c r="S1097" s="261"/>
      <c r="T1097" s="261"/>
      <c r="U1097" s="261"/>
    </row>
    <row r="1098" spans="1:21">
      <c r="A1098" s="208" t="s">
        <v>14</v>
      </c>
      <c r="B1098" s="207">
        <v>6</v>
      </c>
      <c r="C1098" s="216">
        <v>4</v>
      </c>
      <c r="N1098" s="256">
        <v>6</v>
      </c>
      <c r="O1098" s="255">
        <v>4</v>
      </c>
      <c r="Q1098" s="263" t="s">
        <v>245</v>
      </c>
      <c r="R1098" s="259">
        <v>4</v>
      </c>
      <c r="S1098" s="261"/>
      <c r="T1098" s="261"/>
      <c r="U1098" s="261"/>
    </row>
    <row r="1099" spans="1:21">
      <c r="Q1099" s="279" t="s">
        <v>246</v>
      </c>
      <c r="R1099" s="280">
        <v>0.2079999999999998</v>
      </c>
      <c r="S1099" s="260" t="s">
        <v>247</v>
      </c>
      <c r="T1099" s="261"/>
      <c r="U1099" s="261"/>
    </row>
    <row r="1102" spans="1:21">
      <c r="C1102" t="s">
        <v>6</v>
      </c>
    </row>
    <row r="1107" spans="1:21" ht="15.75" thickBot="1">
      <c r="B1107" s="208" t="s">
        <v>178</v>
      </c>
      <c r="C1107" s="215" t="s">
        <v>219</v>
      </c>
      <c r="N1107" s="208" t="s">
        <v>178</v>
      </c>
      <c r="O1107" s="253" t="s">
        <v>219</v>
      </c>
      <c r="Q1107" s="258" t="s">
        <v>240</v>
      </c>
      <c r="R1107" s="259">
        <v>6</v>
      </c>
      <c r="S1107" s="260"/>
      <c r="T1107" s="261"/>
      <c r="U1107" s="261"/>
    </row>
    <row r="1108" spans="1:21">
      <c r="A1108" s="208" t="s">
        <v>12</v>
      </c>
      <c r="B1108" s="207">
        <v>1</v>
      </c>
      <c r="C1108" s="200">
        <v>6</v>
      </c>
      <c r="N1108" s="256">
        <v>1</v>
      </c>
      <c r="O1108" s="255">
        <v>6</v>
      </c>
      <c r="Q1108" s="261"/>
      <c r="R1108" s="262"/>
      <c r="S1108" s="261"/>
      <c r="T1108" s="261"/>
      <c r="U1108" s="261"/>
    </row>
    <row r="1109" spans="1:21">
      <c r="A1109" s="208" t="s">
        <v>11</v>
      </c>
      <c r="B1109" s="207">
        <v>2</v>
      </c>
      <c r="C1109" s="216">
        <v>3</v>
      </c>
      <c r="N1109" s="256">
        <v>2</v>
      </c>
      <c r="O1109" s="255">
        <v>3</v>
      </c>
      <c r="Q1109" s="263" t="s">
        <v>241</v>
      </c>
      <c r="R1109" s="264">
        <v>-0.3714285714285715</v>
      </c>
      <c r="S1109" s="261"/>
      <c r="T1109" s="261"/>
      <c r="U1109" s="261"/>
    </row>
    <row r="1110" spans="1:21">
      <c r="A1110" s="208" t="s">
        <v>13</v>
      </c>
      <c r="B1110" s="207">
        <v>4</v>
      </c>
      <c r="C1110" s="216">
        <v>5</v>
      </c>
      <c r="N1110" s="256">
        <v>4</v>
      </c>
      <c r="O1110" s="255">
        <v>5</v>
      </c>
      <c r="Q1110" s="258" t="s">
        <v>242</v>
      </c>
      <c r="R1110" s="264">
        <v>-0.90898736099674582</v>
      </c>
      <c r="S1110" s="265">
        <v>0.6300544003514631</v>
      </c>
      <c r="T1110" s="260" t="s">
        <v>243</v>
      </c>
      <c r="U1110" s="261"/>
    </row>
    <row r="1111" spans="1:21">
      <c r="A1111" s="208" t="s">
        <v>15</v>
      </c>
      <c r="B1111" s="207">
        <v>3</v>
      </c>
      <c r="C1111" s="216">
        <v>2</v>
      </c>
      <c r="N1111" s="256">
        <v>3</v>
      </c>
      <c r="O1111" s="255">
        <v>2</v>
      </c>
      <c r="Q1111" s="261"/>
      <c r="R1111" s="262"/>
      <c r="S1111" s="261"/>
      <c r="T1111" s="261"/>
      <c r="U1111" s="261"/>
    </row>
    <row r="1112" spans="1:21">
      <c r="A1112" s="210" t="s">
        <v>16</v>
      </c>
      <c r="B1112" s="207">
        <v>5</v>
      </c>
      <c r="C1112" s="216">
        <v>1</v>
      </c>
      <c r="N1112" s="256">
        <v>5</v>
      </c>
      <c r="O1112" s="255">
        <v>1</v>
      </c>
      <c r="Q1112" s="258" t="s">
        <v>244</v>
      </c>
      <c r="R1112" s="264">
        <v>-0.80009469136566302</v>
      </c>
      <c r="S1112" s="261"/>
      <c r="T1112" s="261"/>
      <c r="U1112" s="261"/>
    </row>
    <row r="1113" spans="1:21">
      <c r="A1113" s="208" t="s">
        <v>14</v>
      </c>
      <c r="B1113" s="207">
        <v>6</v>
      </c>
      <c r="C1113" s="216">
        <v>4</v>
      </c>
      <c r="N1113" s="256">
        <v>6</v>
      </c>
      <c r="O1113" s="255">
        <v>4</v>
      </c>
      <c r="Q1113" s="263" t="s">
        <v>245</v>
      </c>
      <c r="R1113" s="259">
        <v>4</v>
      </c>
      <c r="S1113" s="261"/>
      <c r="T1113" s="261"/>
      <c r="U1113" s="261"/>
    </row>
    <row r="1114" spans="1:21">
      <c r="Q1114" s="258" t="s">
        <v>246</v>
      </c>
      <c r="R1114" s="266">
        <v>0.46847813411078704</v>
      </c>
      <c r="S1114" s="260" t="s">
        <v>247</v>
      </c>
      <c r="T1114" s="261"/>
      <c r="U1114" s="261"/>
    </row>
    <row r="1120" spans="1:21">
      <c r="P1120" t="s">
        <v>6</v>
      </c>
    </row>
    <row r="1125" spans="1:21" ht="15.75" thickBot="1">
      <c r="B1125" s="208" t="s">
        <v>178</v>
      </c>
      <c r="C1125" s="215" t="s">
        <v>262</v>
      </c>
      <c r="N1125" s="208" t="s">
        <v>178</v>
      </c>
      <c r="O1125" s="253" t="s">
        <v>262</v>
      </c>
      <c r="Q1125" s="258" t="s">
        <v>240</v>
      </c>
      <c r="R1125" s="259">
        <v>6</v>
      </c>
      <c r="S1125" s="260"/>
      <c r="T1125" s="261"/>
      <c r="U1125" s="261"/>
    </row>
    <row r="1126" spans="1:21">
      <c r="A1126" s="208" t="s">
        <v>12</v>
      </c>
      <c r="B1126" s="207">
        <v>1</v>
      </c>
      <c r="C1126">
        <v>5</v>
      </c>
      <c r="D1126" t="s">
        <v>6</v>
      </c>
      <c r="N1126" s="256">
        <v>1</v>
      </c>
      <c r="O1126" s="254">
        <v>5</v>
      </c>
      <c r="Q1126" s="261"/>
      <c r="R1126" s="262"/>
      <c r="S1126" s="261"/>
      <c r="T1126" s="261"/>
      <c r="U1126" s="261"/>
    </row>
    <row r="1127" spans="1:21">
      <c r="A1127" s="208" t="s">
        <v>11</v>
      </c>
      <c r="B1127" s="207">
        <v>2</v>
      </c>
      <c r="C1127">
        <v>3</v>
      </c>
      <c r="N1127" s="256">
        <v>2</v>
      </c>
      <c r="O1127" s="254">
        <v>3</v>
      </c>
      <c r="Q1127" s="263" t="s">
        <v>241</v>
      </c>
      <c r="R1127" s="264">
        <v>-0.48571428571428571</v>
      </c>
      <c r="S1127" s="261"/>
      <c r="T1127" s="261"/>
      <c r="U1127" s="261"/>
    </row>
    <row r="1128" spans="1:21">
      <c r="A1128" s="208" t="s">
        <v>13</v>
      </c>
      <c r="B1128" s="207">
        <v>4</v>
      </c>
      <c r="C1128">
        <v>1</v>
      </c>
      <c r="N1128" s="256">
        <v>4</v>
      </c>
      <c r="O1128" s="254">
        <v>1</v>
      </c>
      <c r="Q1128" s="258" t="s">
        <v>242</v>
      </c>
      <c r="R1128" s="264">
        <v>-0.93048897415640697</v>
      </c>
      <c r="S1128" s="265">
        <v>0.53786712641992729</v>
      </c>
      <c r="T1128" s="260" t="s">
        <v>243</v>
      </c>
      <c r="U1128" s="261"/>
    </row>
    <row r="1129" spans="1:21">
      <c r="A1129" s="208" t="s">
        <v>15</v>
      </c>
      <c r="B1129" s="207">
        <v>3</v>
      </c>
      <c r="C1129">
        <v>6</v>
      </c>
      <c r="N1129" s="256">
        <v>3</v>
      </c>
      <c r="O1129" s="254">
        <v>6</v>
      </c>
      <c r="Q1129" s="261"/>
      <c r="R1129" s="262"/>
      <c r="S1129" s="261"/>
      <c r="T1129" s="261"/>
      <c r="U1129" s="261"/>
    </row>
    <row r="1130" spans="1:21">
      <c r="A1130" s="210" t="s">
        <v>16</v>
      </c>
      <c r="B1130" s="207">
        <v>5</v>
      </c>
      <c r="C1130">
        <v>4</v>
      </c>
      <c r="N1130" s="256">
        <v>5</v>
      </c>
      <c r="O1130" s="254">
        <v>4</v>
      </c>
      <c r="Q1130" s="258" t="s">
        <v>244</v>
      </c>
      <c r="R1130" s="264">
        <v>-1.1113247657830427</v>
      </c>
      <c r="S1130" s="261"/>
      <c r="T1130" s="261"/>
      <c r="U1130" s="261"/>
    </row>
    <row r="1131" spans="1:21">
      <c r="A1131" s="208" t="s">
        <v>14</v>
      </c>
      <c r="B1131" s="207">
        <v>6</v>
      </c>
      <c r="C1131">
        <v>2</v>
      </c>
      <c r="N1131" s="256">
        <v>6</v>
      </c>
      <c r="O1131" s="254">
        <v>2</v>
      </c>
      <c r="Q1131" s="263" t="s">
        <v>245</v>
      </c>
      <c r="R1131" s="259">
        <v>4</v>
      </c>
      <c r="S1131" s="261"/>
      <c r="T1131" s="261"/>
      <c r="U1131" s="261"/>
    </row>
    <row r="1132" spans="1:21">
      <c r="Q1132" s="258" t="s">
        <v>246</v>
      </c>
      <c r="R1132" s="266">
        <v>0.32872303206997089</v>
      </c>
      <c r="S1132" s="260" t="s">
        <v>247</v>
      </c>
      <c r="T1132" s="261"/>
      <c r="U1132" s="261"/>
    </row>
    <row r="1142" spans="1:21" ht="15.75" thickBot="1">
      <c r="B1142" s="208" t="s">
        <v>178</v>
      </c>
      <c r="C1142" s="215" t="s">
        <v>258</v>
      </c>
      <c r="N1142" s="208" t="s">
        <v>178</v>
      </c>
      <c r="O1142" s="253" t="s">
        <v>258</v>
      </c>
      <c r="Q1142" s="284" t="s">
        <v>240</v>
      </c>
      <c r="R1142" s="285">
        <v>6</v>
      </c>
      <c r="S1142" s="286"/>
      <c r="T1142" s="287"/>
      <c r="U1142" s="287"/>
    </row>
    <row r="1143" spans="1:21">
      <c r="A1143" s="208" t="s">
        <v>12</v>
      </c>
      <c r="B1143" s="207">
        <v>1</v>
      </c>
      <c r="C1143" s="200">
        <v>1</v>
      </c>
      <c r="N1143" s="256">
        <v>1</v>
      </c>
      <c r="O1143" s="255">
        <v>1</v>
      </c>
      <c r="Q1143" s="287"/>
      <c r="R1143" s="288"/>
      <c r="S1143" s="287"/>
      <c r="T1143" s="287"/>
      <c r="U1143" s="287"/>
    </row>
    <row r="1144" spans="1:21">
      <c r="A1144" s="208" t="s">
        <v>11</v>
      </c>
      <c r="B1144" s="207">
        <v>2</v>
      </c>
      <c r="C1144" s="216">
        <v>2</v>
      </c>
      <c r="N1144" s="256">
        <v>2</v>
      </c>
      <c r="O1144" s="255">
        <v>2</v>
      </c>
      <c r="Q1144" s="292" t="s">
        <v>241</v>
      </c>
      <c r="R1144" s="293">
        <v>0.94285714285714284</v>
      </c>
      <c r="S1144" s="287"/>
      <c r="T1144" s="287"/>
      <c r="U1144" s="287"/>
    </row>
    <row r="1145" spans="1:21">
      <c r="A1145" s="208" t="s">
        <v>13</v>
      </c>
      <c r="B1145" s="207">
        <v>4</v>
      </c>
      <c r="C1145" s="216">
        <v>3</v>
      </c>
      <c r="N1145" s="256">
        <v>4</v>
      </c>
      <c r="O1145" s="255">
        <v>3</v>
      </c>
      <c r="Q1145" s="284" t="s">
        <v>242</v>
      </c>
      <c r="R1145" s="290">
        <v>0.55914926721660618</v>
      </c>
      <c r="S1145" s="291">
        <v>0.99389983431241902</v>
      </c>
      <c r="T1145" s="286" t="s">
        <v>243</v>
      </c>
      <c r="U1145" s="287"/>
    </row>
    <row r="1146" spans="1:21">
      <c r="A1146" s="208" t="s">
        <v>15</v>
      </c>
      <c r="B1146" s="207">
        <v>3</v>
      </c>
      <c r="C1146" s="216">
        <v>4</v>
      </c>
      <c r="N1146" s="256">
        <v>3</v>
      </c>
      <c r="O1146" s="255">
        <v>4</v>
      </c>
      <c r="Q1146" s="287"/>
      <c r="R1146" s="288"/>
      <c r="S1146" s="287"/>
      <c r="T1146" s="287"/>
      <c r="U1146" s="287"/>
    </row>
    <row r="1147" spans="1:21">
      <c r="A1147" s="210" t="s">
        <v>16</v>
      </c>
      <c r="B1147" s="207">
        <v>5</v>
      </c>
      <c r="C1147" s="216">
        <v>5</v>
      </c>
      <c r="N1147" s="256">
        <v>5</v>
      </c>
      <c r="O1147" s="255">
        <v>5</v>
      </c>
      <c r="Q1147" s="284" t="s">
        <v>244</v>
      </c>
      <c r="R1147" s="290">
        <v>5.6594533097027906</v>
      </c>
      <c r="S1147" s="287"/>
      <c r="T1147" s="287"/>
      <c r="U1147" s="287"/>
    </row>
    <row r="1148" spans="1:21">
      <c r="A1148" s="208" t="s">
        <v>14</v>
      </c>
      <c r="B1148" s="207">
        <v>6</v>
      </c>
      <c r="C1148" s="216">
        <v>6</v>
      </c>
      <c r="N1148" s="256">
        <v>6</v>
      </c>
      <c r="O1148" s="255">
        <v>6</v>
      </c>
      <c r="Q1148" s="289" t="s">
        <v>245</v>
      </c>
      <c r="R1148" s="285">
        <v>4</v>
      </c>
      <c r="S1148" s="287"/>
      <c r="T1148" s="287"/>
      <c r="U1148" s="287"/>
    </row>
    <row r="1149" spans="1:21">
      <c r="Q1149" s="294" t="s">
        <v>246</v>
      </c>
      <c r="R1149" s="295">
        <v>4.8046647230322037E-3</v>
      </c>
      <c r="S1149" s="286" t="s">
        <v>247</v>
      </c>
      <c r="T1149" s="287"/>
      <c r="U1149" s="287"/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214</vt:i4>
      </vt:variant>
    </vt:vector>
  </HeadingPairs>
  <TitlesOfParts>
    <vt:vector size="218" baseType="lpstr">
      <vt:lpstr>Wilcoxon</vt:lpstr>
      <vt:lpstr>Summary Data Matrix</vt:lpstr>
      <vt:lpstr>Sheet1</vt:lpstr>
      <vt:lpstr>Sheet5</vt:lpstr>
      <vt:lpstr>Sheet5!__sm_DR_14416cb9</vt:lpstr>
      <vt:lpstr>Sheet5!__sm_DR_1950d6a5</vt:lpstr>
      <vt:lpstr>Sheet5!__sm_DR_1a4eb8a4</vt:lpstr>
      <vt:lpstr>Sheet5!__sm_DR_1f7ea936</vt:lpstr>
      <vt:lpstr>Sheet5!__sm_DR_2b49c99b</vt:lpstr>
      <vt:lpstr>Sheet5!__sm_DR_2c7bcf9b</vt:lpstr>
      <vt:lpstr>Sheet5!__sm_DR_357720e9</vt:lpstr>
      <vt:lpstr>Sheet5!__sm_DR_3f44e48f</vt:lpstr>
      <vt:lpstr>Sheet5!__sm_DR_3f491995</vt:lpstr>
      <vt:lpstr>Sheet5!__sm_DR_3f57b4ae</vt:lpstr>
      <vt:lpstr>Sheet5!__sm_DR_3f7f6b3c</vt:lpstr>
      <vt:lpstr>Sheet5!__sm_DR_4170a3d1</vt:lpstr>
      <vt:lpstr>Sheet5!__sm_DR_4177676c</vt:lpstr>
      <vt:lpstr>Sheet5!__sm_DR_4742d527</vt:lpstr>
      <vt:lpstr>Sheet5!__sm_DR_48400b2d</vt:lpstr>
      <vt:lpstr>Sheet5!__sm_DR_4854f200</vt:lpstr>
      <vt:lpstr>Sheet5!__sm_DR_4d4a8d06</vt:lpstr>
      <vt:lpstr>Sheet5!__sm_DR_4d4e6ea1</vt:lpstr>
      <vt:lpstr>Sheet5!__sm_DR_4e712357</vt:lpstr>
      <vt:lpstr>Sheet5!__sm_DR_550219f</vt:lpstr>
      <vt:lpstr>Sheet5!__sm_DR_5562428</vt:lpstr>
      <vt:lpstr>Sheet5!__sm_DR_56b7a89</vt:lpstr>
      <vt:lpstr>Sheet5!__sm_DR_570404b</vt:lpstr>
      <vt:lpstr>Sheet5!__sm_DR_57929a7</vt:lpstr>
      <vt:lpstr>Sheet5!__sm_DR_6444b889</vt:lpstr>
      <vt:lpstr>Sheet5!__sm_DR_647001c5</vt:lpstr>
      <vt:lpstr>Sheet5!__sm_DR_68405130</vt:lpstr>
      <vt:lpstr>Sheet5!__sm_DR_6878d7a4</vt:lpstr>
      <vt:lpstr>Sheet5!__sm_DR_6e4a1a03</vt:lpstr>
      <vt:lpstr>Sheet5!__sm_DR_6e7e1430</vt:lpstr>
      <vt:lpstr>Sheet5!__sm_DR_74496398</vt:lpstr>
      <vt:lpstr>Sheet5!__sm_DR_744b1789</vt:lpstr>
      <vt:lpstr>Sheet5!__sm_DR_806aa400</vt:lpstr>
      <vt:lpstr>Sheet5!__sm_DR_807059ce</vt:lpstr>
      <vt:lpstr>Sheet5!__sm_DR_8c79c42d</vt:lpstr>
      <vt:lpstr>Sheet5!__sm_DR_8c7b4015</vt:lpstr>
      <vt:lpstr>Sheet5!__sm_DR_9348588f</vt:lpstr>
      <vt:lpstr>Sheet5!__sm_DR_9348c312</vt:lpstr>
      <vt:lpstr>Sheet5!__sm_DR_937b7398</vt:lpstr>
      <vt:lpstr>Sheet5!__sm_DR_9a77af6f</vt:lpstr>
      <vt:lpstr>Sheet5!__sm_DR_9a79792a</vt:lpstr>
      <vt:lpstr>Sheet5!__sm_DR_9f5086a2</vt:lpstr>
      <vt:lpstr>Sheet5!__sm_DR_a041bc3c</vt:lpstr>
      <vt:lpstr>Sheet5!__sm_DR_a64be68c</vt:lpstr>
      <vt:lpstr>Sheet5!__sm_DR_a678231e</vt:lpstr>
      <vt:lpstr>Sheet5!__sm_DR_ab4e211e</vt:lpstr>
      <vt:lpstr>Sheet5!__sm_DR_ab77faf2</vt:lpstr>
      <vt:lpstr>Sheet5!__sm_DR_ab7e6a33</vt:lpstr>
      <vt:lpstr>Sheet5!__sm_DR_ba44ce0c</vt:lpstr>
      <vt:lpstr>Sheet5!__sm_DR_ba7194da</vt:lpstr>
      <vt:lpstr>Sheet5!__sm_DR_bc566dab</vt:lpstr>
      <vt:lpstr>Sheet5!__sm_DR_bc6b1206</vt:lpstr>
      <vt:lpstr>Sheet5!__sm_DR_c873d93f</vt:lpstr>
      <vt:lpstr>Sheet5!__sm_DR_ce71c15d</vt:lpstr>
      <vt:lpstr>Sheet5!__sm_DR_d1477603</vt:lpstr>
      <vt:lpstr>Sheet5!__sm_DR_d173ec42</vt:lpstr>
      <vt:lpstr>Sheet5!__sm_DR_d178a821</vt:lpstr>
      <vt:lpstr>Sheet5!__sm_DR_d8411636</vt:lpstr>
      <vt:lpstr>Sheet5!__sm_DR_d8471a80</vt:lpstr>
      <vt:lpstr>Sheet5!__sm_DR_d87b2492</vt:lpstr>
      <vt:lpstr>Sheet5!__sm_DR_dc7023c8</vt:lpstr>
      <vt:lpstr>Sheet5!__sm_DR_e940b533</vt:lpstr>
      <vt:lpstr>Sheet5!__sm_DR_e970f8d4</vt:lpstr>
      <vt:lpstr>Sheet5!__sm_DR_ed7ef439</vt:lpstr>
      <vt:lpstr>Sheet5!__sm_DR_f3761160</vt:lpstr>
      <vt:lpstr>Sheet5!__sm_DR_f76d866</vt:lpstr>
      <vt:lpstr>Sheet5!__sm_DR_f943acaa</vt:lpstr>
      <vt:lpstr>Sheet5!__sm_DR_f9764de3</vt:lpstr>
      <vt:lpstr>Sheet5!__sm_DR_fd46163f</vt:lpstr>
      <vt:lpstr>Sheet5!__sm_DR_fd6acd83</vt:lpstr>
      <vt:lpstr>Sheet5!__sm_DR_ff47bd86</vt:lpstr>
      <vt:lpstr>Sheet5!__sm_VR_14416cba</vt:lpstr>
      <vt:lpstr>Sheet5!__sm_VR_14416cbb</vt:lpstr>
      <vt:lpstr>Sheet5!__sm_VR_1950d6a6</vt:lpstr>
      <vt:lpstr>Sheet5!__sm_VR_1950d6a7</vt:lpstr>
      <vt:lpstr>Sheet5!__sm_VR_1a4eb8a5</vt:lpstr>
      <vt:lpstr>Sheet5!__sm_VR_1f4a1a04</vt:lpstr>
      <vt:lpstr>Sheet5!__sm_VR_1f4a1a05</vt:lpstr>
      <vt:lpstr>Sheet5!__sm_VR_1f7ea937</vt:lpstr>
      <vt:lpstr>Sheet5!__sm_VR_1f7ea938</vt:lpstr>
      <vt:lpstr>Sheet5!__sm_VR_2b49c99c</vt:lpstr>
      <vt:lpstr>Sheet5!__sm_VR_2b49c99d</vt:lpstr>
      <vt:lpstr>Sheet5!__sm_VR_2c44e490</vt:lpstr>
      <vt:lpstr>Sheet5!__sm_VR_2c44e491</vt:lpstr>
      <vt:lpstr>Sheet5!__sm_VR_2c7bcf9c</vt:lpstr>
      <vt:lpstr>Sheet5!__sm_VR_2c7bcf9d</vt:lpstr>
      <vt:lpstr>Sheet5!__sm_VR_356b7a8b</vt:lpstr>
      <vt:lpstr>Sheet5!__sm_VR_357720ea</vt:lpstr>
      <vt:lpstr>Sheet5!__sm_VR_357720eb</vt:lpstr>
      <vt:lpstr>Sheet5!__sm_VR_3f491996</vt:lpstr>
      <vt:lpstr>Sheet5!__sm_VR_3f491997</vt:lpstr>
      <vt:lpstr>Sheet5!__sm_VR_3f57b4af</vt:lpstr>
      <vt:lpstr>Sheet5!__sm_VR_3f57b4b0</vt:lpstr>
      <vt:lpstr>Sheet5!__sm_VR_3f7f6b3d</vt:lpstr>
      <vt:lpstr>Sheet5!__sm_VR_3f7f6b3e</vt:lpstr>
      <vt:lpstr>Sheet5!__sm_VR_4170a3d2</vt:lpstr>
      <vt:lpstr>Sheet5!__sm_VR_4170a3d3</vt:lpstr>
      <vt:lpstr>Sheet5!__sm_VR_4177676d</vt:lpstr>
      <vt:lpstr>Sheet5!__sm_VR_4177676e</vt:lpstr>
      <vt:lpstr>Sheet5!__sm_VR_4742d528</vt:lpstr>
      <vt:lpstr>Sheet5!__sm_VR_4742d529</vt:lpstr>
      <vt:lpstr>Sheet5!__sm_VR_48400b2e</vt:lpstr>
      <vt:lpstr>Sheet5!__sm_VR_48400b2f</vt:lpstr>
      <vt:lpstr>Sheet5!__sm_VR_4854f201</vt:lpstr>
      <vt:lpstr>Sheet5!__sm_VR_4854f202</vt:lpstr>
      <vt:lpstr>Sheet5!__sm_VR_4d4a8d07</vt:lpstr>
      <vt:lpstr>Sheet5!__sm_VR_4d4a8d08</vt:lpstr>
      <vt:lpstr>Sheet5!__sm_VR_4d4e6ea2</vt:lpstr>
      <vt:lpstr>Sheet5!__sm_VR_4d4e6ea3</vt:lpstr>
      <vt:lpstr>Sheet5!__sm_VR_55021a0</vt:lpstr>
      <vt:lpstr>Sheet5!__sm_VR_55021a1</vt:lpstr>
      <vt:lpstr>Sheet5!__sm_VR_5562429</vt:lpstr>
      <vt:lpstr>Sheet5!__sm_VR_556242a</vt:lpstr>
      <vt:lpstr>Sheet5!__sm_VR_56b7a8a</vt:lpstr>
      <vt:lpstr>Sheet5!__sm_VR_570404c</vt:lpstr>
      <vt:lpstr>Sheet5!__sm_VR_570404d</vt:lpstr>
      <vt:lpstr>Sheet5!__sm_VR_57929a8</vt:lpstr>
      <vt:lpstr>Sheet5!__sm_VR_57929a9</vt:lpstr>
      <vt:lpstr>Sheet5!__sm_VR_5b7e6a35</vt:lpstr>
      <vt:lpstr>Sheet5!__sm_VR_6444b88a</vt:lpstr>
      <vt:lpstr>Sheet5!__sm_VR_6444b88b</vt:lpstr>
      <vt:lpstr>Sheet5!__sm_VR_6449639a</vt:lpstr>
      <vt:lpstr>Sheet5!__sm_VR_647001c6</vt:lpstr>
      <vt:lpstr>Sheet5!__sm_VR_647001c7</vt:lpstr>
      <vt:lpstr>Sheet5!__sm_VR_68405131</vt:lpstr>
      <vt:lpstr>Sheet5!__sm_VR_68405132</vt:lpstr>
      <vt:lpstr>Sheet5!__sm_VR_6878d7a5</vt:lpstr>
      <vt:lpstr>Sheet5!__sm_VR_6878d7a6</vt:lpstr>
      <vt:lpstr>Sheet5!__sm_VR_6e7e1431</vt:lpstr>
      <vt:lpstr>Sheet5!__sm_VR_6e7e1432</vt:lpstr>
      <vt:lpstr>Sheet5!__sm_VR_74496399</vt:lpstr>
      <vt:lpstr>Sheet5!__sm_VR_744b178a</vt:lpstr>
      <vt:lpstr>Sheet5!__sm_VR_744b178b</vt:lpstr>
      <vt:lpstr>Sheet5!__sm_VR_7e712358</vt:lpstr>
      <vt:lpstr>Sheet5!__sm_VR_7e712359</vt:lpstr>
      <vt:lpstr>Sheet5!__sm_VR_806aa401</vt:lpstr>
      <vt:lpstr>Sheet5!__sm_VR_806aa402</vt:lpstr>
      <vt:lpstr>Sheet5!__sm_VR_807059cf</vt:lpstr>
      <vt:lpstr>Sheet5!__sm_VR_807059d0</vt:lpstr>
      <vt:lpstr>Sheet5!__sm_VR_8c79c42e</vt:lpstr>
      <vt:lpstr>Sheet5!__sm_VR_8c79c42f</vt:lpstr>
      <vt:lpstr>Sheet5!__sm_VR_8c7b4016</vt:lpstr>
      <vt:lpstr>Sheet5!__sm_VR_8c7b4017</vt:lpstr>
      <vt:lpstr>Sheet5!__sm_VR_93485890</vt:lpstr>
      <vt:lpstr>Sheet5!__sm_VR_93485891</vt:lpstr>
      <vt:lpstr>Sheet5!__sm_VR_9348c313</vt:lpstr>
      <vt:lpstr>Sheet5!__sm_VR_9348c314</vt:lpstr>
      <vt:lpstr>Sheet5!__sm_VR_937b7399</vt:lpstr>
      <vt:lpstr>Sheet5!__sm_VR_937b739a</vt:lpstr>
      <vt:lpstr>Sheet5!__sm_VR_9940b534</vt:lpstr>
      <vt:lpstr>Sheet5!__sm_VR_9940b535</vt:lpstr>
      <vt:lpstr>Sheet5!__sm_VR_9a77af70</vt:lpstr>
      <vt:lpstr>Sheet5!__sm_VR_9a77af71</vt:lpstr>
      <vt:lpstr>Sheet5!__sm_VR_9a79792b</vt:lpstr>
      <vt:lpstr>Sheet5!__sm_VR_9a79792c</vt:lpstr>
      <vt:lpstr>Sheet5!__sm_VR_9f5086a3</vt:lpstr>
      <vt:lpstr>Sheet5!__sm_VR_9f5086a4</vt:lpstr>
      <vt:lpstr>Sheet5!__sm_VR_a041bc3d</vt:lpstr>
      <vt:lpstr>Sheet5!__sm_VR_a041bc3e</vt:lpstr>
      <vt:lpstr>Sheet5!__sm_VR_a64be68d</vt:lpstr>
      <vt:lpstr>Sheet5!__sm_VR_a64be68e</vt:lpstr>
      <vt:lpstr>Sheet5!__sm_VR_a678231f</vt:lpstr>
      <vt:lpstr>Sheet5!__sm_VR_a6782320</vt:lpstr>
      <vt:lpstr>Sheet5!__sm_VR_ab4e211f</vt:lpstr>
      <vt:lpstr>Sheet5!__sm_VR_ab4e2120</vt:lpstr>
      <vt:lpstr>Sheet5!__sm_VR_ab77faf3</vt:lpstr>
      <vt:lpstr>Sheet5!__sm_VR_ab77faf4</vt:lpstr>
      <vt:lpstr>Sheet5!__sm_VR_ab7e6a34</vt:lpstr>
      <vt:lpstr>Sheet5!__sm_VR_b4eb8a6</vt:lpstr>
      <vt:lpstr>Sheet5!__sm_VR_ba44ce0d</vt:lpstr>
      <vt:lpstr>Sheet5!__sm_VR_ba44ce0e</vt:lpstr>
      <vt:lpstr>Sheet5!__sm_VR_ba7194db</vt:lpstr>
      <vt:lpstr>Sheet5!__sm_VR_ba7194dc</vt:lpstr>
      <vt:lpstr>Sheet5!__sm_VR_bc566dac</vt:lpstr>
      <vt:lpstr>Sheet5!__sm_VR_bc566dad</vt:lpstr>
      <vt:lpstr>Sheet5!__sm_VR_bc6b1207</vt:lpstr>
      <vt:lpstr>Sheet5!__sm_VR_bc6b1208</vt:lpstr>
      <vt:lpstr>Sheet5!__sm_VR_c873d940</vt:lpstr>
      <vt:lpstr>Sheet5!__sm_VR_c873d941</vt:lpstr>
      <vt:lpstr>Sheet5!__sm_VR_ce71c15e</vt:lpstr>
      <vt:lpstr>Sheet5!__sm_VR_d1477604</vt:lpstr>
      <vt:lpstr>Sheet5!__sm_VR_d1477605</vt:lpstr>
      <vt:lpstr>Sheet5!__sm_VR_d178a822</vt:lpstr>
      <vt:lpstr>Sheet5!__sm_VR_d178a823</vt:lpstr>
      <vt:lpstr>Sheet5!__sm_VR_d8411637</vt:lpstr>
      <vt:lpstr>Sheet5!__sm_VR_d8411638</vt:lpstr>
      <vt:lpstr>Sheet5!__sm_VR_d8471a81</vt:lpstr>
      <vt:lpstr>Sheet5!__sm_VR_d8471a82</vt:lpstr>
      <vt:lpstr>Sheet5!__sm_VR_d87b2493</vt:lpstr>
      <vt:lpstr>Sheet5!__sm_VR_d87b2494</vt:lpstr>
      <vt:lpstr>Sheet5!__sm_VR_dc7023c9</vt:lpstr>
      <vt:lpstr>Sheet5!__sm_VR_dc7023ca</vt:lpstr>
      <vt:lpstr>Sheet5!__sm_VR_de73ec43</vt:lpstr>
      <vt:lpstr>Sheet5!__sm_VR_de73ec44</vt:lpstr>
      <vt:lpstr>Sheet5!__sm_VR_e970f8d5</vt:lpstr>
      <vt:lpstr>Sheet5!__sm_VR_e970f8d6</vt:lpstr>
      <vt:lpstr>Sheet5!__sm_VR_e9764de5</vt:lpstr>
      <vt:lpstr>Sheet5!__sm_VR_ed7ef43a</vt:lpstr>
      <vt:lpstr>Sheet5!__sm_VR_ed7ef43b</vt:lpstr>
      <vt:lpstr>Sheet5!__sm_VR_ef47bd87</vt:lpstr>
      <vt:lpstr>Sheet5!__sm_VR_ef47bd88</vt:lpstr>
      <vt:lpstr>Sheet5!__sm_VR_f3761161</vt:lpstr>
      <vt:lpstr>Sheet5!__sm_VR_f3761162</vt:lpstr>
      <vt:lpstr>Sheet5!__sm_VR_f76d867</vt:lpstr>
      <vt:lpstr>Sheet5!__sm_VR_f76d868</vt:lpstr>
      <vt:lpstr>Sheet5!__sm_VR_f943acab</vt:lpstr>
      <vt:lpstr>Sheet5!__sm_VR_f943acac</vt:lpstr>
      <vt:lpstr>Sheet5!__sm_VR_f9764de4</vt:lpstr>
      <vt:lpstr>Sheet5!__sm_VR_fd461640</vt:lpstr>
      <vt:lpstr>Sheet5!__sm_VR_fd461641</vt:lpstr>
      <vt:lpstr>Sheet5!__sm_VR_fd6acd84</vt:lpstr>
      <vt:lpstr>Sheet5!__sm_VR_fd6acd85</vt:lpstr>
      <vt:lpstr>Sheet5!__sm_VR_ff71c15f</vt:lpstr>
      <vt:lpstr>Sheet5!Print_Area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</dc:creator>
  <cp:lastModifiedBy>Joe</cp:lastModifiedBy>
  <cp:lastPrinted>2010-06-24T16:45:27Z</cp:lastPrinted>
  <dcterms:created xsi:type="dcterms:W3CDTF">2008-10-19T23:03:48Z</dcterms:created>
  <dcterms:modified xsi:type="dcterms:W3CDTF">2011-11-13T16:38:01Z</dcterms:modified>
</cp:coreProperties>
</file>